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n365-my.sharepoint.com/personal/nick_greene_state_mn_us/Documents/My Documents/"/>
    </mc:Choice>
  </mc:AlternateContent>
  <xr:revisionPtr revIDLastSave="0" documentId="8_{8C74F253-E19E-44A5-8825-7B8E302867ED}" xr6:coauthVersionLast="47" xr6:coauthVersionMax="47" xr10:uidLastSave="{00000000-0000-0000-0000-000000000000}"/>
  <bookViews>
    <workbookView xWindow="-120" yWindow="-120" windowWidth="29040" windowHeight="15720" xr2:uid="{8FC4266B-1EC0-4E8C-8DCB-437FAEB6859B}"/>
  </bookViews>
  <sheets>
    <sheet name="State General Property Ta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L72" i="1"/>
  <c r="J72" i="1"/>
  <c r="E72" i="1"/>
  <c r="D72" i="1"/>
  <c r="C72" i="1"/>
  <c r="M69" i="1"/>
  <c r="L69" i="1"/>
  <c r="J69" i="1"/>
  <c r="D69" i="1"/>
  <c r="E69" i="1" s="1"/>
  <c r="C69" i="1"/>
  <c r="M66" i="1"/>
  <c r="L66" i="1"/>
  <c r="J66" i="1"/>
  <c r="E66" i="1"/>
  <c r="D66" i="1"/>
  <c r="M63" i="1"/>
  <c r="L63" i="1"/>
  <c r="J63" i="1"/>
  <c r="D63" i="1"/>
  <c r="E63" i="1" s="1"/>
  <c r="M60" i="1"/>
  <c r="L60" i="1"/>
  <c r="J60" i="1"/>
  <c r="D60" i="1"/>
  <c r="E60" i="1" s="1"/>
  <c r="M57" i="1"/>
  <c r="L57" i="1"/>
  <c r="J57" i="1"/>
  <c r="D57" i="1"/>
  <c r="E57" i="1" s="1"/>
  <c r="M54" i="1"/>
  <c r="L54" i="1"/>
  <c r="J54" i="1"/>
  <c r="D54" i="1"/>
  <c r="C54" i="1"/>
  <c r="E54" i="1" s="1"/>
  <c r="M51" i="1"/>
  <c r="L51" i="1"/>
  <c r="J51" i="1"/>
  <c r="D51" i="1"/>
  <c r="E51" i="1" s="1"/>
  <c r="M48" i="1"/>
  <c r="L48" i="1"/>
  <c r="J48" i="1"/>
  <c r="E48" i="1"/>
  <c r="D48" i="1"/>
  <c r="M45" i="1"/>
  <c r="L45" i="1"/>
  <c r="J45" i="1"/>
  <c r="E45" i="1"/>
  <c r="D45" i="1"/>
  <c r="M42" i="1"/>
  <c r="L42" i="1"/>
  <c r="J42" i="1"/>
  <c r="D42" i="1"/>
  <c r="E42" i="1" s="1"/>
  <c r="M39" i="1"/>
  <c r="L39" i="1"/>
  <c r="J39" i="1"/>
  <c r="E39" i="1"/>
  <c r="M36" i="1"/>
  <c r="L36" i="1"/>
  <c r="J36" i="1"/>
  <c r="D36" i="1"/>
  <c r="C36" i="1"/>
  <c r="E36" i="1" s="1"/>
  <c r="M33" i="1"/>
  <c r="L33" i="1"/>
  <c r="J33" i="1"/>
  <c r="D33" i="1"/>
  <c r="C33" i="1"/>
  <c r="E33" i="1" s="1"/>
  <c r="M30" i="1"/>
  <c r="L30" i="1"/>
  <c r="J30" i="1"/>
  <c r="D30" i="1"/>
  <c r="E30" i="1" s="1"/>
  <c r="M27" i="1"/>
  <c r="L27" i="1"/>
  <c r="J27" i="1"/>
  <c r="E27" i="1"/>
  <c r="M24" i="1"/>
  <c r="L24" i="1"/>
  <c r="J24" i="1"/>
  <c r="E24" i="1"/>
  <c r="M21" i="1"/>
  <c r="L21" i="1"/>
  <c r="J21" i="1"/>
  <c r="E21" i="1"/>
  <c r="M18" i="1"/>
  <c r="L18" i="1"/>
  <c r="J18" i="1"/>
  <c r="E18" i="1"/>
  <c r="H15" i="1"/>
  <c r="G15" i="1"/>
  <c r="E15" i="1"/>
  <c r="F15" i="1" s="1"/>
  <c r="H12" i="1"/>
  <c r="G12" i="1"/>
  <c r="F12" i="1" s="1"/>
  <c r="H9" i="1"/>
  <c r="G9" i="1"/>
  <c r="F9" i="1"/>
  <c r="H6" i="1"/>
  <c r="G6" i="1"/>
  <c r="F6" i="1" s="1"/>
</calcChain>
</file>

<file path=xl/sharedStrings.xml><?xml version="1.0" encoding="utf-8"?>
<sst xmlns="http://schemas.openxmlformats.org/spreadsheetml/2006/main" count="27" uniqueCount="27">
  <si>
    <t>State General Property Tax Information Sheet</t>
  </si>
  <si>
    <t>Levy, Tax Base, and Rates by Year, in Dollars</t>
  </si>
  <si>
    <t>Taxes
Payable
Year</t>
  </si>
  <si>
    <t>Increase in Implicit Price Deflator</t>
  </si>
  <si>
    <t>Base
Levy</t>
  </si>
  <si>
    <t>Previous Year Correction
Levy</t>
  </si>
  <si>
    <t>Total
Levy</t>
  </si>
  <si>
    <t>Commercial/Industrial
Levy</t>
  </si>
  <si>
    <t>Seasonal Residential Recreational 
Levy</t>
  </si>
  <si>
    <t>Commercial/
Industrial
NTC Base</t>
  </si>
  <si>
    <t>Seasonal Residential Recreational
NTC Base</t>
  </si>
  <si>
    <t>Total
Tax Base</t>
  </si>
  <si>
    <t>Total
Tax Rate</t>
  </si>
  <si>
    <t>Commercial/
Industrial
Rate</t>
  </si>
  <si>
    <t>Seasonal Residential Recreational
Rate</t>
  </si>
  <si>
    <t>The Implicit Price Deflator is for government consumption expenditures and gross investment for state and local governments, prepared by the Bureau of Economic Analysis.</t>
  </si>
  <si>
    <t>Beginning in 2006, the levy was split into two parts: 95% commercial/industrial and 5% seasonal residential recreational.</t>
  </si>
  <si>
    <t>Beginning in 2018, the levy was split into two levies: commercial/industrial and seasonal residential recreational. The levies remain the same each year</t>
  </si>
  <si>
    <t xml:space="preserve">(they are no longer adjusted by the increase in the Implicit Price Deflator). Also beginning in 2018, the first $100,000 of market value of commercial/industrial property </t>
  </si>
  <si>
    <t>was excluded from the levy and the commercial/industrial levy amount was reduced.</t>
  </si>
  <si>
    <t>Beginning in 2020, the levy was decreased from $828.78 million to $778.78 million.</t>
  </si>
  <si>
    <t xml:space="preserve">Beginning in 2023, the first $150,000 of market value of commercial/industrial property was excluded from the levy and the commercial/industrial levy was decreased </t>
  </si>
  <si>
    <t>from $778.78 million to $716.990 million.</t>
  </si>
  <si>
    <t>Minnesota Statute 275.025</t>
  </si>
  <si>
    <t>Minnesota Department of Revenue</t>
  </si>
  <si>
    <t>Property Tax Division</t>
  </si>
  <si>
    <t>December 10,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</si>
</sst>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%"/>
    <numFmt numFmtId="167" formatCode="[$-409]mmmm\ d\,\ yyyy;@"/>
  </numFmts>
  <fonts count="5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3" fillId="0" borderId="4" xfId="1" applyNumberFormat="1" applyFont="1" applyBorder="1"/>
    <xf numFmtId="164" fontId="3" fillId="0" borderId="5" xfId="1" applyNumberFormat="1" applyFont="1" applyBorder="1"/>
    <xf numFmtId="164" fontId="3" fillId="0" borderId="0" xfId="1" applyNumberFormat="1" applyFont="1"/>
    <xf numFmtId="164" fontId="3" fillId="0" borderId="0" xfId="1" applyNumberFormat="1" applyFont="1" applyFill="1"/>
    <xf numFmtId="3" fontId="3" fillId="0" borderId="5" xfId="0" applyNumberFormat="1" applyFont="1" applyBorder="1"/>
    <xf numFmtId="165" fontId="3" fillId="0" borderId="0" xfId="0" applyNumberFormat="1" applyFont="1"/>
    <xf numFmtId="43" fontId="3" fillId="0" borderId="0" xfId="0" applyNumberFormat="1" applyFont="1"/>
    <xf numFmtId="166" fontId="3" fillId="0" borderId="0" xfId="2" applyNumberFormat="1" applyFont="1"/>
    <xf numFmtId="164" fontId="3" fillId="0" borderId="0" xfId="1" applyNumberFormat="1" applyFont="1" applyBorder="1"/>
    <xf numFmtId="165" fontId="3" fillId="0" borderId="0" xfId="2" applyNumberFormat="1" applyFont="1" applyAlignment="1">
      <alignment horizontal="right"/>
    </xf>
    <xf numFmtId="166" fontId="3" fillId="0" borderId="0" xfId="0" applyNumberFormat="1" applyFont="1"/>
    <xf numFmtId="165" fontId="3" fillId="0" borderId="0" xfId="2" applyNumberFormat="1" applyFont="1"/>
    <xf numFmtId="165" fontId="3" fillId="0" borderId="5" xfId="2" applyNumberFormat="1" applyFont="1" applyBorder="1"/>
    <xf numFmtId="166" fontId="3" fillId="0" borderId="5" xfId="2" applyNumberFormat="1" applyFont="1" applyBorder="1"/>
    <xf numFmtId="166" fontId="3" fillId="0" borderId="5" xfId="2" quotePrefix="1" applyNumberFormat="1" applyFont="1" applyBorder="1" applyAlignment="1">
      <alignment horizontal="right"/>
    </xf>
    <xf numFmtId="164" fontId="3" fillId="0" borderId="0" xfId="1" applyNumberFormat="1" applyFont="1" applyFill="1" applyBorder="1"/>
    <xf numFmtId="165" fontId="3" fillId="0" borderId="0" xfId="2" applyNumberFormat="1" applyFont="1" applyBorder="1"/>
    <xf numFmtId="0" fontId="3" fillId="0" borderId="6" xfId="0" applyFont="1" applyBorder="1" applyAlignment="1">
      <alignment horizontal="center"/>
    </xf>
    <xf numFmtId="166" fontId="3" fillId="0" borderId="7" xfId="2" quotePrefix="1" applyNumberFormat="1" applyFont="1" applyBorder="1" applyAlignment="1">
      <alignment horizontal="right"/>
    </xf>
    <xf numFmtId="164" fontId="3" fillId="0" borderId="8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Fill="1" applyBorder="1"/>
    <xf numFmtId="165" fontId="3" fillId="0" borderId="8" xfId="2" applyNumberFormat="1" applyFont="1" applyBorder="1"/>
    <xf numFmtId="165" fontId="3" fillId="0" borderId="7" xfId="2" applyNumberFormat="1" applyFont="1" applyBorder="1"/>
    <xf numFmtId="0" fontId="3" fillId="0" borderId="0" xfId="0" applyFont="1" applyAlignment="1">
      <alignment horizontal="center"/>
    </xf>
    <xf numFmtId="166" fontId="3" fillId="0" borderId="0" xfId="2" quotePrefix="1" applyNumberFormat="1" applyFont="1" applyBorder="1" applyAlignment="1">
      <alignment horizontal="right"/>
    </xf>
    <xf numFmtId="0" fontId="3" fillId="0" borderId="0" xfId="0" quotePrefix="1" applyFont="1"/>
    <xf numFmtId="0" fontId="3" fillId="0" borderId="0" xfId="0" applyFont="1" applyAlignment="1">
      <alignment horizontal="left" indent="1"/>
    </xf>
    <xf numFmtId="167" fontId="3" fillId="0" borderId="0" xfId="0" quotePrefix="1" applyNumberFormat="1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1EBE-5B01-4551-A57F-D28251E08029}">
  <sheetPr>
    <pageSetUpPr fitToPage="1"/>
  </sheetPr>
  <dimension ref="A1:Q87"/>
  <sheetViews>
    <sheetView tabSelected="1" workbookViewId="0">
      <pane ySplit="4" topLeftCell="A56" activePane="bottomLeft" state="frozen"/>
      <selection pane="bottomLeft" activeCell="A88" sqref="A88"/>
    </sheetView>
  </sheetViews>
  <sheetFormatPr defaultColWidth="9.140625" defaultRowHeight="12.75" x14ac:dyDescent="0.2"/>
  <cols>
    <col min="1" max="1" width="13.28515625" style="34" customWidth="1"/>
    <col min="2" max="2" width="13.5703125" style="2" customWidth="1"/>
    <col min="3" max="7" width="12.7109375" style="2" customWidth="1"/>
    <col min="8" max="8" width="14" style="2" bestFit="1" customWidth="1"/>
    <col min="9" max="9" width="15" style="2" bestFit="1" customWidth="1"/>
    <col min="10" max="10" width="14" style="2" bestFit="1" customWidth="1"/>
    <col min="11" max="11" width="9.140625" style="2"/>
    <col min="12" max="13" width="12.28515625" style="2" customWidth="1"/>
    <col min="14" max="16384" width="9.140625" style="2"/>
  </cols>
  <sheetData>
    <row r="1" spans="1:17" ht="15" x14ac:dyDescent="0.25">
      <c r="A1" s="1" t="s">
        <v>0</v>
      </c>
    </row>
    <row r="2" spans="1:17" x14ac:dyDescent="0.2">
      <c r="A2" s="3" t="s">
        <v>1</v>
      </c>
    </row>
    <row r="4" spans="1:17" ht="63.75" x14ac:dyDescent="0.2">
      <c r="A4" s="4" t="s">
        <v>2</v>
      </c>
      <c r="B4" s="5" t="s">
        <v>3</v>
      </c>
      <c r="C4" s="4" t="s">
        <v>4</v>
      </c>
      <c r="D4" s="5" t="s">
        <v>5</v>
      </c>
      <c r="E4" s="6" t="s">
        <v>6</v>
      </c>
      <c r="F4" s="5" t="s">
        <v>7</v>
      </c>
      <c r="G4" s="6" t="s">
        <v>8</v>
      </c>
      <c r="H4" s="5" t="s">
        <v>9</v>
      </c>
      <c r="I4" s="5" t="s">
        <v>10</v>
      </c>
      <c r="J4" s="6" t="s">
        <v>11</v>
      </c>
      <c r="K4" s="5" t="s">
        <v>12</v>
      </c>
      <c r="L4" s="5" t="s">
        <v>13</v>
      </c>
      <c r="M4" s="6" t="s">
        <v>14</v>
      </c>
    </row>
    <row r="5" spans="1:17" x14ac:dyDescent="0.2">
      <c r="A5" s="7"/>
      <c r="C5" s="8"/>
      <c r="E5" s="9"/>
      <c r="G5" s="9"/>
      <c r="J5" s="9"/>
      <c r="M5" s="9"/>
    </row>
    <row r="6" spans="1:17" x14ac:dyDescent="0.2">
      <c r="A6" s="7">
        <v>2002</v>
      </c>
      <c r="C6" s="10">
        <v>592000000</v>
      </c>
      <c r="E6" s="11">
        <v>592000000</v>
      </c>
      <c r="F6" s="12">
        <f>+E6-G6</f>
        <v>564029736.72388005</v>
      </c>
      <c r="G6" s="11">
        <f>+I6*K6</f>
        <v>27970263.27612</v>
      </c>
      <c r="H6" s="12">
        <f>+J6-I6</f>
        <v>973593020</v>
      </c>
      <c r="I6" s="13">
        <v>48280364</v>
      </c>
      <c r="J6" s="14">
        <v>1021873384</v>
      </c>
      <c r="K6" s="15">
        <v>0.57933000000000001</v>
      </c>
      <c r="M6" s="9"/>
      <c r="O6" s="16"/>
      <c r="P6" s="16"/>
      <c r="Q6" s="16"/>
    </row>
    <row r="7" spans="1:17" x14ac:dyDescent="0.2">
      <c r="A7" s="7"/>
      <c r="C7" s="10"/>
      <c r="E7" s="11"/>
      <c r="G7" s="11"/>
      <c r="J7" s="9"/>
      <c r="M7" s="9"/>
      <c r="O7" s="16"/>
      <c r="P7" s="16"/>
      <c r="Q7" s="16"/>
    </row>
    <row r="8" spans="1:17" x14ac:dyDescent="0.2">
      <c r="A8" s="7"/>
      <c r="C8" s="10"/>
      <c r="E8" s="11"/>
      <c r="G8" s="11"/>
      <c r="J8" s="9"/>
      <c r="M8" s="9"/>
      <c r="O8" s="16"/>
      <c r="P8" s="16"/>
      <c r="Q8" s="16"/>
    </row>
    <row r="9" spans="1:17" x14ac:dyDescent="0.2">
      <c r="A9" s="7">
        <v>2003</v>
      </c>
      <c r="B9" s="17">
        <v>4.9686189999999996E-3</v>
      </c>
      <c r="C9" s="10">
        <v>594941423</v>
      </c>
      <c r="E9" s="11">
        <v>594941423</v>
      </c>
      <c r="F9" s="12">
        <f>+E9-G9</f>
        <v>563774348.56879997</v>
      </c>
      <c r="G9" s="11">
        <f>+I9*K9</f>
        <v>31167074.431200001</v>
      </c>
      <c r="H9" s="12">
        <f>+J9-I9</f>
        <v>1035462753</v>
      </c>
      <c r="I9" s="13">
        <v>57242960</v>
      </c>
      <c r="J9" s="14">
        <v>1092705713</v>
      </c>
      <c r="K9" s="15">
        <v>0.54447000000000001</v>
      </c>
      <c r="M9" s="9"/>
      <c r="O9" s="16"/>
      <c r="P9" s="16"/>
      <c r="Q9" s="16"/>
    </row>
    <row r="10" spans="1:17" x14ac:dyDescent="0.2">
      <c r="A10" s="7"/>
      <c r="B10" s="17"/>
      <c r="C10" s="10"/>
      <c r="E10" s="11"/>
      <c r="G10" s="11"/>
      <c r="J10" s="9"/>
      <c r="M10" s="9"/>
      <c r="O10" s="16"/>
      <c r="P10" s="16"/>
      <c r="Q10" s="16"/>
    </row>
    <row r="11" spans="1:17" x14ac:dyDescent="0.2">
      <c r="A11" s="7"/>
      <c r="B11" s="17"/>
      <c r="C11" s="10"/>
      <c r="E11" s="11"/>
      <c r="G11" s="11"/>
      <c r="J11" s="9"/>
      <c r="M11" s="9"/>
      <c r="O11" s="16"/>
      <c r="P11" s="16"/>
      <c r="Q11" s="16"/>
    </row>
    <row r="12" spans="1:17" x14ac:dyDescent="0.2">
      <c r="A12" s="7">
        <v>2004</v>
      </c>
      <c r="B12" s="17">
        <v>3.4001214000000002E-2</v>
      </c>
      <c r="C12" s="10">
        <v>615170154</v>
      </c>
      <c r="D12" s="18">
        <v>9356860</v>
      </c>
      <c r="E12" s="11">
        <v>624527014</v>
      </c>
      <c r="F12" s="12">
        <f>+E12-G12</f>
        <v>586745009.21320999</v>
      </c>
      <c r="G12" s="11">
        <f>+I12*K12</f>
        <v>37782004.786789998</v>
      </c>
      <c r="H12" s="12">
        <f>+J12-I12</f>
        <v>1084368280</v>
      </c>
      <c r="I12" s="13">
        <v>69825731</v>
      </c>
      <c r="J12" s="14">
        <v>1154194011</v>
      </c>
      <c r="K12" s="15">
        <v>0.54108999999999996</v>
      </c>
      <c r="M12" s="9"/>
      <c r="O12" s="16"/>
      <c r="P12" s="16"/>
      <c r="Q12" s="16"/>
    </row>
    <row r="13" spans="1:17" x14ac:dyDescent="0.2">
      <c r="A13" s="7"/>
      <c r="B13" s="17"/>
      <c r="C13" s="8"/>
      <c r="E13" s="9"/>
      <c r="G13" s="9"/>
      <c r="J13" s="9"/>
      <c r="M13" s="9"/>
      <c r="O13" s="16"/>
      <c r="P13" s="16"/>
      <c r="Q13" s="16"/>
    </row>
    <row r="14" spans="1:17" x14ac:dyDescent="0.2">
      <c r="A14" s="7"/>
      <c r="C14" s="8"/>
      <c r="E14" s="9"/>
      <c r="G14" s="9"/>
      <c r="J14" s="9"/>
      <c r="M14" s="9"/>
      <c r="O14" s="16"/>
      <c r="P14" s="16"/>
      <c r="Q14" s="16"/>
    </row>
    <row r="15" spans="1:17" x14ac:dyDescent="0.2">
      <c r="A15" s="7">
        <v>2005</v>
      </c>
      <c r="B15" s="17">
        <v>1.7508200000000002E-2</v>
      </c>
      <c r="C15" s="10">
        <v>625940675</v>
      </c>
      <c r="D15" s="18">
        <v>3402956</v>
      </c>
      <c r="E15" s="11">
        <f>+C15+D15</f>
        <v>629343631</v>
      </c>
      <c r="F15" s="12">
        <f>+E15-G15</f>
        <v>584047189.55191004</v>
      </c>
      <c r="G15" s="11">
        <f>+I15*K15</f>
        <v>45296441.448090002</v>
      </c>
      <c r="H15" s="12">
        <f>+J15-I15</f>
        <v>1142468463</v>
      </c>
      <c r="I15" s="13">
        <v>88606329</v>
      </c>
      <c r="J15" s="11">
        <v>1231074792</v>
      </c>
      <c r="K15" s="19">
        <v>0.51121000000000005</v>
      </c>
      <c r="M15" s="9"/>
      <c r="O15" s="16"/>
      <c r="P15" s="16"/>
      <c r="Q15" s="16"/>
    </row>
    <row r="16" spans="1:17" x14ac:dyDescent="0.2">
      <c r="A16" s="7"/>
      <c r="B16" s="17"/>
      <c r="C16" s="10"/>
      <c r="D16" s="18"/>
      <c r="E16" s="11"/>
      <c r="F16" s="12"/>
      <c r="G16" s="11"/>
      <c r="H16" s="13"/>
      <c r="I16" s="13"/>
      <c r="J16" s="11"/>
      <c r="K16" s="12"/>
      <c r="M16" s="9"/>
      <c r="O16" s="16"/>
      <c r="P16" s="16"/>
    </row>
    <row r="17" spans="1:16" x14ac:dyDescent="0.2">
      <c r="A17" s="7"/>
      <c r="B17" s="20"/>
      <c r="C17" s="10"/>
      <c r="D17" s="18"/>
      <c r="E17" s="11"/>
      <c r="F17" s="12"/>
      <c r="G17" s="11"/>
      <c r="H17" s="13"/>
      <c r="I17" s="13"/>
      <c r="J17" s="11"/>
      <c r="K17" s="12"/>
      <c r="M17" s="9"/>
      <c r="O17" s="16"/>
      <c r="P17" s="16"/>
    </row>
    <row r="18" spans="1:16" x14ac:dyDescent="0.2">
      <c r="A18" s="7">
        <v>2006</v>
      </c>
      <c r="B18" s="17">
        <v>4.6321207000000003E-2</v>
      </c>
      <c r="C18" s="10">
        <v>654935003</v>
      </c>
      <c r="D18" s="18">
        <v>3767680</v>
      </c>
      <c r="E18" s="11">
        <f>+C18+D18</f>
        <v>658702683</v>
      </c>
      <c r="F18" s="12">
        <v>625767550</v>
      </c>
      <c r="G18" s="11">
        <v>32935134</v>
      </c>
      <c r="H18" s="13">
        <v>1231169827</v>
      </c>
      <c r="I18" s="13">
        <v>116028358</v>
      </c>
      <c r="J18" s="11">
        <f>+I18+H18</f>
        <v>1347198185</v>
      </c>
      <c r="K18" s="12"/>
      <c r="L18" s="21">
        <f>+F18/H18</f>
        <v>0.50827070017205678</v>
      </c>
      <c r="M18" s="22">
        <f>+G18/I18</f>
        <v>0.28385417640746069</v>
      </c>
      <c r="O18" s="16"/>
      <c r="P18" s="16"/>
    </row>
    <row r="19" spans="1:16" x14ac:dyDescent="0.2">
      <c r="A19" s="7"/>
      <c r="B19" s="17"/>
      <c r="C19" s="10"/>
      <c r="D19" s="18"/>
      <c r="E19" s="11"/>
      <c r="F19" s="12"/>
      <c r="G19" s="11"/>
      <c r="H19" s="13"/>
      <c r="I19" s="13"/>
      <c r="J19" s="11"/>
      <c r="K19" s="12"/>
      <c r="M19" s="9"/>
      <c r="O19" s="16"/>
      <c r="P19" s="16"/>
    </row>
    <row r="20" spans="1:16" x14ac:dyDescent="0.2">
      <c r="A20" s="7"/>
      <c r="B20" s="20"/>
      <c r="C20" s="10"/>
      <c r="D20" s="18"/>
      <c r="E20" s="11"/>
      <c r="F20" s="12"/>
      <c r="G20" s="11"/>
      <c r="H20" s="13"/>
      <c r="I20" s="13"/>
      <c r="J20" s="11"/>
      <c r="K20" s="12"/>
      <c r="M20" s="9"/>
      <c r="O20" s="16"/>
      <c r="P20" s="16"/>
    </row>
    <row r="21" spans="1:16" x14ac:dyDescent="0.2">
      <c r="A21" s="7">
        <v>2007</v>
      </c>
      <c r="B21" s="17">
        <v>5.8321240772040372E-2</v>
      </c>
      <c r="C21" s="10">
        <v>693131625</v>
      </c>
      <c r="D21" s="18">
        <v>3148905</v>
      </c>
      <c r="E21" s="11">
        <f>+C21+D21</f>
        <v>696280530</v>
      </c>
      <c r="F21" s="12">
        <v>661022086</v>
      </c>
      <c r="G21" s="11">
        <v>35258444</v>
      </c>
      <c r="H21" s="13">
        <v>1376206200</v>
      </c>
      <c r="I21" s="13">
        <v>145548177</v>
      </c>
      <c r="J21" s="11">
        <f>+I21+H21</f>
        <v>1521754377</v>
      </c>
      <c r="K21" s="12"/>
      <c r="L21" s="21">
        <f>+F21/H21</f>
        <v>0.48032197936617349</v>
      </c>
      <c r="M21" s="22">
        <f>+G21/I21</f>
        <v>0.24224586474896212</v>
      </c>
      <c r="O21" s="16"/>
      <c r="P21" s="16"/>
    </row>
    <row r="22" spans="1:16" x14ac:dyDescent="0.2">
      <c r="A22" s="7"/>
      <c r="B22" s="17"/>
      <c r="C22" s="8"/>
      <c r="E22" s="9"/>
      <c r="G22" s="9"/>
      <c r="J22" s="9"/>
      <c r="M22" s="9"/>
      <c r="O22" s="16"/>
      <c r="P22" s="16"/>
    </row>
    <row r="23" spans="1:16" x14ac:dyDescent="0.2">
      <c r="A23" s="7"/>
      <c r="C23" s="8"/>
      <c r="E23" s="9"/>
      <c r="G23" s="9"/>
      <c r="J23" s="11"/>
      <c r="K23" s="12"/>
      <c r="M23" s="9"/>
      <c r="O23" s="16"/>
      <c r="P23" s="16"/>
    </row>
    <row r="24" spans="1:16" x14ac:dyDescent="0.2">
      <c r="A24" s="7">
        <v>2008</v>
      </c>
      <c r="B24" s="17">
        <v>5.2091605256072482E-2</v>
      </c>
      <c r="C24" s="10">
        <v>729237964</v>
      </c>
      <c r="D24" s="18">
        <v>5266416</v>
      </c>
      <c r="E24" s="11">
        <f>+C24+D24</f>
        <v>734504380</v>
      </c>
      <c r="F24" s="12">
        <v>697605925</v>
      </c>
      <c r="G24" s="11">
        <v>36898455</v>
      </c>
      <c r="H24" s="13">
        <v>1518207119</v>
      </c>
      <c r="I24" s="13">
        <v>181009441</v>
      </c>
      <c r="J24" s="11">
        <f>+I24+H24</f>
        <v>1699216560</v>
      </c>
      <c r="K24" s="12"/>
      <c r="L24" s="21">
        <f>+F24/H24</f>
        <v>0.45949325113130363</v>
      </c>
      <c r="M24" s="22">
        <f>+G24/I24</f>
        <v>0.20384823463434706</v>
      </c>
      <c r="O24" s="16"/>
      <c r="P24" s="16"/>
    </row>
    <row r="25" spans="1:16" x14ac:dyDescent="0.2">
      <c r="A25" s="7"/>
      <c r="B25" s="17"/>
      <c r="C25" s="10"/>
      <c r="D25" s="18"/>
      <c r="E25" s="11"/>
      <c r="F25" s="12"/>
      <c r="G25" s="11"/>
      <c r="H25" s="13"/>
      <c r="I25" s="13"/>
      <c r="J25" s="11"/>
      <c r="K25" s="12"/>
      <c r="M25" s="9"/>
      <c r="O25" s="16"/>
      <c r="P25" s="16"/>
    </row>
    <row r="26" spans="1:16" x14ac:dyDescent="0.2">
      <c r="A26" s="7"/>
      <c r="B26" s="20"/>
      <c r="C26" s="10"/>
      <c r="D26" s="18"/>
      <c r="E26" s="11"/>
      <c r="F26" s="12"/>
      <c r="G26" s="11"/>
      <c r="H26" s="13"/>
      <c r="I26" s="13"/>
      <c r="J26" s="11"/>
      <c r="K26" s="12"/>
      <c r="M26" s="9"/>
      <c r="O26" s="16"/>
      <c r="P26" s="16"/>
    </row>
    <row r="27" spans="1:16" x14ac:dyDescent="0.2">
      <c r="A27" s="7">
        <v>2009</v>
      </c>
      <c r="B27" s="17">
        <v>6.0962843000000003E-2</v>
      </c>
      <c r="C27" s="10">
        <v>773694383</v>
      </c>
      <c r="D27" s="18">
        <v>2929170</v>
      </c>
      <c r="E27" s="11">
        <f>+C27+D27</f>
        <v>776623553</v>
      </c>
      <c r="F27" s="12">
        <v>737453761</v>
      </c>
      <c r="G27" s="11">
        <v>39169792</v>
      </c>
      <c r="H27" s="13">
        <v>1619091254</v>
      </c>
      <c r="I27" s="13">
        <v>215052694</v>
      </c>
      <c r="J27" s="11">
        <f>+I27+H27</f>
        <v>1834143948</v>
      </c>
      <c r="K27" s="12"/>
      <c r="L27" s="21">
        <f>+F27/H27</f>
        <v>0.45547387102370201</v>
      </c>
      <c r="M27" s="22">
        <f>+G27/I27</f>
        <v>0.18214043856618695</v>
      </c>
      <c r="O27" s="16"/>
      <c r="P27" s="16"/>
    </row>
    <row r="28" spans="1:16" x14ac:dyDescent="0.2">
      <c r="A28" s="7"/>
      <c r="B28" s="17"/>
      <c r="C28" s="10"/>
      <c r="D28" s="18"/>
      <c r="E28" s="11"/>
      <c r="F28" s="12"/>
      <c r="G28" s="11"/>
      <c r="H28" s="13"/>
      <c r="I28" s="13"/>
      <c r="J28" s="11"/>
      <c r="K28" s="12"/>
      <c r="M28" s="9"/>
      <c r="O28" s="16"/>
      <c r="P28" s="16"/>
    </row>
    <row r="29" spans="1:16" x14ac:dyDescent="0.2">
      <c r="A29" s="7"/>
      <c r="B29" s="20"/>
      <c r="C29" s="10"/>
      <c r="D29" s="18"/>
      <c r="E29" s="11"/>
      <c r="F29" s="12"/>
      <c r="G29" s="11"/>
      <c r="H29" s="13"/>
      <c r="I29" s="13"/>
      <c r="J29" s="11"/>
      <c r="K29" s="12"/>
      <c r="M29" s="9"/>
      <c r="O29" s="16"/>
      <c r="P29" s="16"/>
    </row>
    <row r="30" spans="1:16" x14ac:dyDescent="0.2">
      <c r="A30" s="7">
        <v>2010</v>
      </c>
      <c r="B30" s="17">
        <v>6.8555459999999997E-3</v>
      </c>
      <c r="C30" s="10">
        <v>778998414</v>
      </c>
      <c r="D30" s="18">
        <f>202926+2390141+276099</f>
        <v>2869166</v>
      </c>
      <c r="E30" s="11">
        <f>+C30+D30</f>
        <v>781867580</v>
      </c>
      <c r="F30" s="12">
        <v>742641561</v>
      </c>
      <c r="G30" s="11">
        <v>39226020</v>
      </c>
      <c r="H30" s="13">
        <v>1618624691</v>
      </c>
      <c r="I30" s="13">
        <v>220924944</v>
      </c>
      <c r="J30" s="11">
        <f>+I30+H30</f>
        <v>1839549635</v>
      </c>
      <c r="K30" s="12"/>
      <c r="L30" s="21">
        <f>+F30/H30</f>
        <v>0.45881022644056529</v>
      </c>
      <c r="M30" s="22">
        <f>+G30/I30</f>
        <v>0.17755360390631128</v>
      </c>
      <c r="O30" s="16"/>
      <c r="P30" s="16"/>
    </row>
    <row r="31" spans="1:16" x14ac:dyDescent="0.2">
      <c r="A31" s="7"/>
      <c r="B31" s="17"/>
      <c r="C31" s="10"/>
      <c r="E31" s="9"/>
      <c r="F31" s="12"/>
      <c r="G31" s="11"/>
      <c r="H31" s="13"/>
      <c r="J31" s="9"/>
      <c r="M31" s="9"/>
      <c r="O31" s="16"/>
      <c r="P31" s="16"/>
    </row>
    <row r="32" spans="1:16" x14ac:dyDescent="0.2">
      <c r="A32" s="7"/>
      <c r="B32" s="20"/>
      <c r="C32" s="10"/>
      <c r="E32" s="9"/>
      <c r="F32" s="12"/>
      <c r="G32" s="11"/>
      <c r="H32" s="13"/>
      <c r="J32" s="9"/>
      <c r="M32" s="9"/>
      <c r="O32" s="16"/>
      <c r="P32" s="16"/>
    </row>
    <row r="33" spans="1:16" x14ac:dyDescent="0.2">
      <c r="A33" s="7">
        <v>2011</v>
      </c>
      <c r="B33" s="17">
        <v>2.0669147999999998E-2</v>
      </c>
      <c r="C33" s="10">
        <f>755344665+39754982</f>
        <v>795099647</v>
      </c>
      <c r="D33" s="18">
        <f>4733431+473452</f>
        <v>5206883</v>
      </c>
      <c r="E33" s="11">
        <f>+C33+D33</f>
        <v>800306530</v>
      </c>
      <c r="F33" s="12">
        <v>760078096</v>
      </c>
      <c r="G33" s="11">
        <v>40228434</v>
      </c>
      <c r="H33" s="13">
        <v>1549819242</v>
      </c>
      <c r="I33" s="13">
        <v>210128726</v>
      </c>
      <c r="J33" s="11">
        <f>+I33+H33</f>
        <v>1759947968</v>
      </c>
      <c r="K33" s="12"/>
      <c r="L33" s="21">
        <f>+F33/H33</f>
        <v>0.49043015817711727</v>
      </c>
      <c r="M33" s="22">
        <f>+G33/I33</f>
        <v>0.1914466182981569</v>
      </c>
      <c r="O33" s="16"/>
      <c r="P33" s="16"/>
    </row>
    <row r="34" spans="1:16" x14ac:dyDescent="0.2">
      <c r="A34" s="7"/>
      <c r="B34" s="17"/>
      <c r="C34" s="10"/>
      <c r="D34" s="18"/>
      <c r="E34" s="11"/>
      <c r="F34" s="12"/>
      <c r="G34" s="11"/>
      <c r="H34" s="13"/>
      <c r="I34" s="13"/>
      <c r="J34" s="11"/>
      <c r="K34" s="12"/>
      <c r="M34" s="9"/>
      <c r="O34" s="16"/>
      <c r="P34" s="16"/>
    </row>
    <row r="35" spans="1:16" x14ac:dyDescent="0.2">
      <c r="A35" s="7"/>
      <c r="B35" s="20"/>
      <c r="C35" s="10"/>
      <c r="D35" s="18"/>
      <c r="E35" s="11"/>
      <c r="F35" s="12"/>
      <c r="G35" s="11"/>
      <c r="H35" s="13"/>
      <c r="I35" s="13"/>
      <c r="J35" s="11"/>
      <c r="K35" s="12"/>
      <c r="M35" s="9"/>
      <c r="O35" s="16"/>
      <c r="P35" s="16"/>
    </row>
    <row r="36" spans="1:16" x14ac:dyDescent="0.2">
      <c r="A36" s="7">
        <v>2012</v>
      </c>
      <c r="B36" s="17">
        <v>2.8076483999999999E-2</v>
      </c>
      <c r="C36" s="10">
        <f>776552087+40871162</f>
        <v>817423249</v>
      </c>
      <c r="D36" s="18">
        <f>3283277+400648</f>
        <v>3683925</v>
      </c>
      <c r="E36" s="11">
        <f>+C36+D36</f>
        <v>821107174</v>
      </c>
      <c r="F36" s="12">
        <v>779835364</v>
      </c>
      <c r="G36" s="11">
        <v>41271810</v>
      </c>
      <c r="H36" s="13">
        <v>1526097626</v>
      </c>
      <c r="I36" s="13">
        <v>198903152</v>
      </c>
      <c r="J36" s="11">
        <f>+I36+H36</f>
        <v>1725000778</v>
      </c>
      <c r="K36" s="12"/>
      <c r="L36" s="21">
        <f>+F36/H36</f>
        <v>0.51099965737054365</v>
      </c>
      <c r="M36" s="22">
        <f>+G36/I36</f>
        <v>0.20749701342088334</v>
      </c>
      <c r="O36" s="16"/>
      <c r="P36" s="16"/>
    </row>
    <row r="37" spans="1:16" ht="12.75" customHeight="1" x14ac:dyDescent="0.2">
      <c r="A37" s="7"/>
      <c r="B37" s="17"/>
      <c r="C37" s="10"/>
      <c r="D37" s="18"/>
      <c r="E37" s="11"/>
      <c r="F37" s="12"/>
      <c r="G37" s="11"/>
      <c r="H37" s="13"/>
      <c r="I37" s="13"/>
      <c r="J37" s="11"/>
      <c r="K37" s="12"/>
      <c r="L37" s="21"/>
      <c r="M37" s="22"/>
      <c r="O37" s="16"/>
      <c r="P37" s="16"/>
    </row>
    <row r="38" spans="1:16" ht="12.75" customHeight="1" x14ac:dyDescent="0.2">
      <c r="A38" s="7"/>
      <c r="B38" s="17"/>
      <c r="C38" s="10"/>
      <c r="D38" s="18"/>
      <c r="E38" s="11"/>
      <c r="F38" s="12"/>
      <c r="G38" s="11"/>
      <c r="H38" s="13"/>
      <c r="I38" s="13"/>
      <c r="J38" s="11"/>
      <c r="K38" s="12"/>
      <c r="L38" s="21"/>
      <c r="M38" s="22"/>
      <c r="O38" s="16"/>
      <c r="P38" s="16"/>
    </row>
    <row r="39" spans="1:16" ht="12.75" customHeight="1" x14ac:dyDescent="0.2">
      <c r="A39" s="7">
        <v>2013</v>
      </c>
      <c r="B39" s="17">
        <v>2.8342525E-2</v>
      </c>
      <c r="C39" s="10">
        <v>840591088</v>
      </c>
      <c r="D39" s="18">
        <v>3746586</v>
      </c>
      <c r="E39" s="11">
        <f>C39+D39</f>
        <v>844337674</v>
      </c>
      <c r="F39" s="12">
        <v>801980455</v>
      </c>
      <c r="G39" s="11">
        <v>42357219</v>
      </c>
      <c r="H39" s="13">
        <v>1526900958</v>
      </c>
      <c r="I39" s="13">
        <v>189716148</v>
      </c>
      <c r="J39" s="11">
        <f>H39+I39</f>
        <v>1716617106</v>
      </c>
      <c r="K39" s="12"/>
      <c r="L39" s="21">
        <f>F39/H39</f>
        <v>0.52523410297054773</v>
      </c>
      <c r="M39" s="22">
        <f>G39/I39</f>
        <v>0.22326628200357515</v>
      </c>
      <c r="O39" s="16"/>
      <c r="P39" s="16"/>
    </row>
    <row r="40" spans="1:16" ht="12.75" customHeight="1" x14ac:dyDescent="0.2">
      <c r="A40" s="7"/>
      <c r="B40" s="17"/>
      <c r="C40" s="10"/>
      <c r="D40" s="18"/>
      <c r="E40" s="11"/>
      <c r="F40" s="12"/>
      <c r="G40" s="11"/>
      <c r="H40" s="13"/>
      <c r="I40" s="13"/>
      <c r="J40" s="11"/>
      <c r="K40" s="12"/>
      <c r="L40" s="21"/>
      <c r="M40" s="22"/>
      <c r="O40" s="16"/>
      <c r="P40" s="16"/>
    </row>
    <row r="41" spans="1:16" ht="12.75" customHeight="1" x14ac:dyDescent="0.2">
      <c r="A41" s="7"/>
      <c r="B41" s="17"/>
      <c r="C41" s="10"/>
      <c r="D41" s="18"/>
      <c r="E41" s="11"/>
      <c r="F41" s="12"/>
      <c r="G41" s="11"/>
      <c r="H41" s="13"/>
      <c r="I41" s="13"/>
      <c r="J41" s="11"/>
      <c r="K41" s="12"/>
      <c r="L41" s="21"/>
      <c r="M41" s="22"/>
      <c r="O41" s="16"/>
      <c r="P41" s="16"/>
    </row>
    <row r="42" spans="1:16" ht="12.75" customHeight="1" x14ac:dyDescent="0.2">
      <c r="A42" s="7">
        <v>2014</v>
      </c>
      <c r="B42" s="17">
        <v>4.5902369999999996E-3</v>
      </c>
      <c r="C42" s="10">
        <v>844449601</v>
      </c>
      <c r="D42" s="18">
        <f>3984212+409448</f>
        <v>4393660</v>
      </c>
      <c r="E42" s="11">
        <f>C42+D42</f>
        <v>848843261</v>
      </c>
      <c r="F42" s="12">
        <v>806211333</v>
      </c>
      <c r="G42" s="11">
        <v>42631928</v>
      </c>
      <c r="H42" s="13">
        <v>1545636016</v>
      </c>
      <c r="I42" s="13">
        <v>186686262</v>
      </c>
      <c r="J42" s="11">
        <f>H42+I42</f>
        <v>1732322278</v>
      </c>
      <c r="K42" s="12"/>
      <c r="L42" s="21">
        <f>F42/H42</f>
        <v>0.52160490869410481</v>
      </c>
      <c r="M42" s="22">
        <f>G42/I42</f>
        <v>0.22836135633804699</v>
      </c>
      <c r="O42" s="16"/>
      <c r="P42" s="16"/>
    </row>
    <row r="43" spans="1:16" ht="12.75" customHeight="1" x14ac:dyDescent="0.2">
      <c r="A43" s="7"/>
      <c r="B43" s="17"/>
      <c r="C43" s="10"/>
      <c r="D43" s="18"/>
      <c r="E43" s="11"/>
      <c r="F43" s="12"/>
      <c r="G43" s="11"/>
      <c r="H43" s="13"/>
      <c r="I43" s="13"/>
      <c r="J43" s="11"/>
      <c r="K43" s="12"/>
      <c r="L43" s="21"/>
      <c r="M43" s="22"/>
      <c r="O43" s="16"/>
      <c r="P43" s="16"/>
    </row>
    <row r="44" spans="1:16" ht="12.75" customHeight="1" x14ac:dyDescent="0.2">
      <c r="A44" s="7"/>
      <c r="B44" s="17"/>
      <c r="C44" s="10"/>
      <c r="D44" s="18"/>
      <c r="E44" s="11"/>
      <c r="F44" s="12"/>
      <c r="G44" s="11"/>
      <c r="H44" s="13"/>
      <c r="I44" s="13"/>
      <c r="J44" s="11"/>
      <c r="K44" s="12"/>
      <c r="L44" s="21"/>
      <c r="M44" s="22"/>
      <c r="O44" s="16"/>
      <c r="P44" s="16"/>
    </row>
    <row r="45" spans="1:16" ht="12.75" customHeight="1" x14ac:dyDescent="0.2">
      <c r="A45" s="7">
        <v>2015</v>
      </c>
      <c r="B45" s="17">
        <v>1.1737627E-2</v>
      </c>
      <c r="C45" s="10">
        <v>854361435</v>
      </c>
      <c r="D45" s="18">
        <f>1640680+476127</f>
        <v>2116807</v>
      </c>
      <c r="E45" s="11">
        <f>C45+D45</f>
        <v>856478242</v>
      </c>
      <c r="F45" s="12">
        <v>813284043</v>
      </c>
      <c r="G45" s="11">
        <v>43194199</v>
      </c>
      <c r="H45" s="13">
        <v>1599692676</v>
      </c>
      <c r="I45" s="13">
        <v>199024756</v>
      </c>
      <c r="J45" s="11">
        <f>H45+I45</f>
        <v>1798717432</v>
      </c>
      <c r="K45" s="12"/>
      <c r="L45" s="21">
        <f>F45/H45</f>
        <v>0.50840017911040303</v>
      </c>
      <c r="M45" s="22">
        <f>G45/I45</f>
        <v>0.21702927750354836</v>
      </c>
      <c r="O45" s="16"/>
      <c r="P45" s="16"/>
    </row>
    <row r="46" spans="1:16" ht="12.75" customHeight="1" x14ac:dyDescent="0.2">
      <c r="A46" s="7"/>
      <c r="B46" s="17"/>
      <c r="C46" s="10"/>
      <c r="D46" s="18"/>
      <c r="E46" s="11"/>
      <c r="F46" s="12"/>
      <c r="G46" s="11"/>
      <c r="H46" s="13"/>
      <c r="I46" s="13"/>
      <c r="J46" s="11"/>
      <c r="K46" s="12"/>
      <c r="L46" s="21"/>
      <c r="M46" s="22"/>
      <c r="O46" s="16"/>
      <c r="P46" s="16"/>
    </row>
    <row r="47" spans="1:16" ht="12.75" customHeight="1" x14ac:dyDescent="0.2">
      <c r="A47" s="7"/>
      <c r="B47" s="17"/>
      <c r="C47" s="10"/>
      <c r="D47" s="18"/>
      <c r="E47" s="11"/>
      <c r="F47" s="12"/>
      <c r="G47" s="11"/>
      <c r="H47" s="13"/>
      <c r="I47" s="13"/>
      <c r="J47" s="11"/>
      <c r="K47" s="12"/>
      <c r="L47" s="21"/>
      <c r="M47" s="22"/>
      <c r="O47" s="16"/>
      <c r="P47" s="16"/>
    </row>
    <row r="48" spans="1:16" ht="12.75" customHeight="1" x14ac:dyDescent="0.2">
      <c r="A48" s="7">
        <v>2016</v>
      </c>
      <c r="B48" s="17">
        <v>2.9038760000000001E-3</v>
      </c>
      <c r="C48" s="10">
        <v>856842395</v>
      </c>
      <c r="D48" s="18">
        <f>6279284+565203</f>
        <v>6844487</v>
      </c>
      <c r="E48" s="11">
        <f>C48+D48</f>
        <v>863686882</v>
      </c>
      <c r="F48" s="12">
        <v>820279559</v>
      </c>
      <c r="G48" s="11">
        <v>43407323</v>
      </c>
      <c r="H48" s="13">
        <v>1686396298</v>
      </c>
      <c r="I48" s="13">
        <v>205067224</v>
      </c>
      <c r="J48" s="11">
        <f>H48+I48</f>
        <v>1891463522</v>
      </c>
      <c r="K48" s="12"/>
      <c r="L48" s="21">
        <f>F48/H48</f>
        <v>0.48640972467315036</v>
      </c>
      <c r="M48" s="22">
        <f>G48/I48</f>
        <v>0.21167362659573527</v>
      </c>
      <c r="O48" s="16"/>
      <c r="P48" s="16"/>
    </row>
    <row r="49" spans="1:16" ht="12.75" customHeight="1" x14ac:dyDescent="0.2">
      <c r="A49" s="7"/>
      <c r="B49" s="17"/>
      <c r="C49" s="10"/>
      <c r="D49" s="18"/>
      <c r="E49" s="11"/>
      <c r="F49" s="12"/>
      <c r="G49" s="11"/>
      <c r="H49" s="13"/>
      <c r="I49" s="13"/>
      <c r="J49" s="11"/>
      <c r="K49" s="12"/>
      <c r="L49" s="21"/>
      <c r="M49" s="22"/>
      <c r="O49" s="16"/>
      <c r="P49" s="16"/>
    </row>
    <row r="50" spans="1:16" ht="12.75" customHeight="1" x14ac:dyDescent="0.2">
      <c r="A50" s="7"/>
      <c r="B50" s="17"/>
      <c r="C50" s="10"/>
      <c r="D50" s="18"/>
      <c r="E50" s="11"/>
      <c r="F50" s="12"/>
      <c r="G50" s="11"/>
      <c r="H50" s="13"/>
      <c r="I50" s="13"/>
      <c r="J50" s="11"/>
      <c r="K50" s="12"/>
      <c r="L50" s="21"/>
      <c r="M50" s="22"/>
      <c r="O50" s="16"/>
      <c r="P50" s="16"/>
    </row>
    <row r="51" spans="1:16" ht="12.75" customHeight="1" x14ac:dyDescent="0.2">
      <c r="A51" s="7">
        <v>2017</v>
      </c>
      <c r="B51" s="17">
        <v>6.6627368999999997E-3</v>
      </c>
      <c r="C51" s="10">
        <v>862551310</v>
      </c>
      <c r="D51" s="18">
        <f>658960+570860</f>
        <v>1229820</v>
      </c>
      <c r="E51" s="11">
        <f>C51+D51</f>
        <v>863781130</v>
      </c>
      <c r="F51" s="12">
        <v>820082705</v>
      </c>
      <c r="G51" s="11">
        <v>43698426</v>
      </c>
      <c r="H51" s="13">
        <v>1790512777</v>
      </c>
      <c r="I51" s="13">
        <v>209636742</v>
      </c>
      <c r="J51" s="11">
        <f>H51+I51</f>
        <v>2000149519</v>
      </c>
      <c r="K51" s="12"/>
      <c r="L51" s="21">
        <f>F51/H51</f>
        <v>0.45801555595377913</v>
      </c>
      <c r="M51" s="22">
        <f>G51/I51</f>
        <v>0.20844831675546646</v>
      </c>
      <c r="O51" s="16"/>
      <c r="P51" s="16"/>
    </row>
    <row r="52" spans="1:16" ht="12.75" customHeight="1" x14ac:dyDescent="0.2">
      <c r="A52" s="7"/>
      <c r="B52" s="17"/>
      <c r="C52" s="10"/>
      <c r="D52" s="18"/>
      <c r="E52" s="11"/>
      <c r="F52" s="12"/>
      <c r="G52" s="11"/>
      <c r="H52" s="13"/>
      <c r="I52" s="13"/>
      <c r="J52" s="11"/>
      <c r="K52" s="12"/>
      <c r="L52" s="21"/>
      <c r="M52" s="22"/>
      <c r="O52" s="16"/>
      <c r="P52" s="16"/>
    </row>
    <row r="53" spans="1:16" ht="12.75" customHeight="1" x14ac:dyDescent="0.2">
      <c r="A53" s="7"/>
      <c r="B53" s="17"/>
      <c r="C53" s="10"/>
      <c r="D53" s="18"/>
      <c r="E53" s="11"/>
      <c r="F53" s="12"/>
      <c r="G53" s="11"/>
      <c r="H53" s="13"/>
      <c r="I53" s="13"/>
      <c r="J53" s="11"/>
      <c r="K53" s="12"/>
      <c r="L53" s="21"/>
      <c r="M53" s="22"/>
      <c r="O53" s="16"/>
      <c r="P53" s="16"/>
    </row>
    <row r="54" spans="1:16" ht="12.75" customHeight="1" x14ac:dyDescent="0.2">
      <c r="A54" s="7">
        <v>2018</v>
      </c>
      <c r="B54" s="17"/>
      <c r="C54" s="10">
        <f>784590000+44190000</f>
        <v>828780000</v>
      </c>
      <c r="D54" s="18">
        <f>2677954+488712</f>
        <v>3166666</v>
      </c>
      <c r="E54" s="11">
        <f>C54+D54</f>
        <v>831946666</v>
      </c>
      <c r="F54" s="12">
        <v>787267954</v>
      </c>
      <c r="G54" s="11">
        <v>44678712</v>
      </c>
      <c r="H54" s="13">
        <v>1794735846</v>
      </c>
      <c r="I54" s="13">
        <v>215022008</v>
      </c>
      <c r="J54" s="11">
        <f>H54+I54</f>
        <v>2009757854</v>
      </c>
      <c r="K54" s="12"/>
      <c r="L54" s="21">
        <f>F54/H54</f>
        <v>0.43865394216904718</v>
      </c>
      <c r="M54" s="22">
        <f>G54/I54</f>
        <v>0.20778669316491546</v>
      </c>
      <c r="O54" s="16"/>
      <c r="P54" s="16"/>
    </row>
    <row r="55" spans="1:16" ht="12.75" customHeight="1" x14ac:dyDescent="0.2">
      <c r="A55" s="7"/>
      <c r="B55" s="17"/>
      <c r="C55" s="10"/>
      <c r="D55" s="18"/>
      <c r="E55" s="11"/>
      <c r="F55" s="12"/>
      <c r="G55" s="11"/>
      <c r="H55" s="13"/>
      <c r="I55" s="13"/>
      <c r="J55" s="11"/>
      <c r="K55" s="12"/>
      <c r="L55" s="21"/>
      <c r="M55" s="22"/>
      <c r="O55" s="16"/>
      <c r="P55" s="16"/>
    </row>
    <row r="56" spans="1:16" ht="12.75" customHeight="1" x14ac:dyDescent="0.2">
      <c r="A56" s="7"/>
      <c r="B56" s="23"/>
      <c r="C56" s="18"/>
      <c r="D56" s="18"/>
      <c r="E56" s="11"/>
      <c r="F56" s="12"/>
      <c r="G56" s="11"/>
      <c r="H56" s="13"/>
      <c r="I56" s="13"/>
      <c r="J56" s="11"/>
      <c r="K56" s="12"/>
      <c r="L56" s="21"/>
      <c r="M56" s="22"/>
      <c r="O56" s="16"/>
      <c r="P56" s="16"/>
    </row>
    <row r="57" spans="1:16" ht="12.75" customHeight="1" x14ac:dyDescent="0.2">
      <c r="A57" s="7">
        <v>2019</v>
      </c>
      <c r="B57" s="24"/>
      <c r="C57" s="18">
        <v>828780000</v>
      </c>
      <c r="D57" s="18">
        <f>14130163+778160</f>
        <v>14908323</v>
      </c>
      <c r="E57" s="11">
        <f>C57+D57</f>
        <v>843688323</v>
      </c>
      <c r="F57" s="18">
        <v>798720163</v>
      </c>
      <c r="G57" s="11">
        <v>44968160</v>
      </c>
      <c r="H57" s="25">
        <v>1883069604</v>
      </c>
      <c r="I57" s="25">
        <v>225266314</v>
      </c>
      <c r="J57" s="11">
        <f>H57+I57</f>
        <v>2108335918</v>
      </c>
      <c r="K57" s="18"/>
      <c r="L57" s="26">
        <f>F57/H57</f>
        <v>0.42415859791022359</v>
      </c>
      <c r="M57" s="22">
        <f>G57/I57</f>
        <v>0.19962221248934717</v>
      </c>
      <c r="O57" s="16"/>
      <c r="P57" s="16"/>
    </row>
    <row r="58" spans="1:16" ht="12.75" customHeight="1" x14ac:dyDescent="0.2">
      <c r="A58" s="7"/>
      <c r="B58" s="24"/>
      <c r="C58" s="18"/>
      <c r="D58" s="18"/>
      <c r="E58" s="11"/>
      <c r="F58" s="18"/>
      <c r="G58" s="11"/>
      <c r="H58" s="25"/>
      <c r="I58" s="25"/>
      <c r="J58" s="11"/>
      <c r="K58" s="18"/>
      <c r="L58" s="26"/>
      <c r="M58" s="22"/>
      <c r="O58" s="16"/>
      <c r="P58" s="16"/>
    </row>
    <row r="59" spans="1:16" ht="12.75" customHeight="1" x14ac:dyDescent="0.2">
      <c r="A59" s="7"/>
      <c r="B59" s="24"/>
      <c r="C59" s="18"/>
      <c r="D59" s="18"/>
      <c r="E59" s="11"/>
      <c r="F59" s="18"/>
      <c r="G59" s="11"/>
      <c r="H59" s="25"/>
      <c r="I59" s="25"/>
      <c r="J59" s="11"/>
      <c r="K59" s="18"/>
      <c r="L59" s="26"/>
      <c r="M59" s="22"/>
      <c r="O59" s="16"/>
      <c r="P59" s="16"/>
    </row>
    <row r="60" spans="1:16" ht="12.75" customHeight="1" x14ac:dyDescent="0.2">
      <c r="A60" s="7">
        <v>2020</v>
      </c>
      <c r="B60" s="24"/>
      <c r="C60" s="18">
        <v>778780000</v>
      </c>
      <c r="D60" s="18">
        <f>16304357+674922</f>
        <v>16979279</v>
      </c>
      <c r="E60" s="11">
        <f>C60+D60</f>
        <v>795759279</v>
      </c>
      <c r="F60" s="18">
        <v>753394357</v>
      </c>
      <c r="G60" s="11">
        <v>42364922</v>
      </c>
      <c r="H60" s="25">
        <v>1939418168</v>
      </c>
      <c r="I60" s="25">
        <v>235399687</v>
      </c>
      <c r="J60" s="11">
        <f>H60+I60</f>
        <v>2174817855</v>
      </c>
      <c r="K60" s="18"/>
      <c r="L60" s="26">
        <f>F60/H60</f>
        <v>0.3884641122945281</v>
      </c>
      <c r="M60" s="22">
        <f>G60/I60</f>
        <v>0.17997017132822271</v>
      </c>
      <c r="O60" s="16"/>
      <c r="P60" s="16"/>
    </row>
    <row r="61" spans="1:16" ht="12.75" customHeight="1" x14ac:dyDescent="0.2">
      <c r="A61" s="7"/>
      <c r="B61" s="24"/>
      <c r="C61" s="18"/>
      <c r="D61" s="18"/>
      <c r="E61" s="11"/>
      <c r="F61" s="18"/>
      <c r="G61" s="11"/>
      <c r="H61" s="25"/>
      <c r="I61" s="25"/>
      <c r="J61" s="11"/>
      <c r="K61" s="18"/>
      <c r="L61" s="26"/>
      <c r="M61" s="22"/>
      <c r="O61" s="16"/>
      <c r="P61" s="16"/>
    </row>
    <row r="62" spans="1:16" ht="12.75" customHeight="1" x14ac:dyDescent="0.2">
      <c r="A62" s="7"/>
      <c r="B62" s="24"/>
      <c r="C62" s="18"/>
      <c r="D62" s="18"/>
      <c r="E62" s="11"/>
      <c r="F62" s="18"/>
      <c r="G62" s="11"/>
      <c r="H62" s="25"/>
      <c r="I62" s="25"/>
      <c r="J62" s="11"/>
      <c r="K62" s="18"/>
      <c r="L62" s="26"/>
      <c r="M62" s="22"/>
      <c r="O62" s="16"/>
      <c r="P62" s="16"/>
    </row>
    <row r="63" spans="1:16" ht="12.75" customHeight="1" x14ac:dyDescent="0.2">
      <c r="A63" s="7">
        <v>2021</v>
      </c>
      <c r="B63" s="24"/>
      <c r="C63" s="18">
        <v>778780000</v>
      </c>
      <c r="D63" s="18">
        <f>14518631+662958</f>
        <v>15181589</v>
      </c>
      <c r="E63" s="11">
        <f>C63+D63</f>
        <v>793961589</v>
      </c>
      <c r="F63" s="18">
        <v>751608631</v>
      </c>
      <c r="G63" s="11">
        <v>42352958</v>
      </c>
      <c r="H63" s="25">
        <v>2089090067</v>
      </c>
      <c r="I63" s="25">
        <v>244729698</v>
      </c>
      <c r="J63" s="11">
        <f>H63+I63</f>
        <v>2333819765</v>
      </c>
      <c r="K63" s="18"/>
      <c r="L63" s="26">
        <f>F63/H63</f>
        <v>0.35977799275994549</v>
      </c>
      <c r="M63" s="22">
        <f>G63/I63</f>
        <v>0.17306014899752786</v>
      </c>
      <c r="O63" s="16"/>
      <c r="P63" s="16"/>
    </row>
    <row r="64" spans="1:16" ht="12.75" customHeight="1" x14ac:dyDescent="0.2">
      <c r="A64" s="7"/>
      <c r="B64" s="24"/>
      <c r="C64" s="18"/>
      <c r="D64" s="18"/>
      <c r="E64" s="11"/>
      <c r="F64" s="18"/>
      <c r="G64" s="11"/>
      <c r="H64" s="25"/>
      <c r="I64" s="25"/>
      <c r="J64" s="11"/>
      <c r="K64" s="18"/>
      <c r="L64" s="26"/>
      <c r="M64" s="22"/>
      <c r="O64" s="16"/>
      <c r="P64" s="16"/>
    </row>
    <row r="65" spans="1:16" ht="12.75" customHeight="1" x14ac:dyDescent="0.2">
      <c r="A65" s="7"/>
      <c r="B65" s="24"/>
      <c r="C65" s="18"/>
      <c r="D65" s="18"/>
      <c r="E65" s="11"/>
      <c r="F65" s="18"/>
      <c r="G65" s="11"/>
      <c r="H65" s="25"/>
      <c r="I65" s="25"/>
      <c r="J65" s="11"/>
      <c r="K65" s="18"/>
      <c r="L65" s="26"/>
      <c r="M65" s="22"/>
      <c r="O65" s="16"/>
      <c r="P65" s="16"/>
    </row>
    <row r="66" spans="1:16" ht="12.6" customHeight="1" x14ac:dyDescent="0.2">
      <c r="A66" s="7">
        <v>2022</v>
      </c>
      <c r="B66" s="24"/>
      <c r="C66" s="18">
        <v>778780000</v>
      </c>
      <c r="D66" s="18">
        <f>16443665+686909</f>
        <v>17130574</v>
      </c>
      <c r="E66" s="11">
        <f>C66+D66</f>
        <v>795910574</v>
      </c>
      <c r="F66" s="18">
        <v>753533665</v>
      </c>
      <c r="G66" s="11">
        <v>42376909</v>
      </c>
      <c r="H66" s="25">
        <v>2076475485</v>
      </c>
      <c r="I66" s="25">
        <v>259877900</v>
      </c>
      <c r="J66" s="11">
        <f>H66+I66</f>
        <v>2336353385</v>
      </c>
      <c r="K66" s="18"/>
      <c r="L66" s="26">
        <f>F66/H66</f>
        <v>0.36289071093945519</v>
      </c>
      <c r="M66" s="22">
        <f>G66/I66</f>
        <v>0.16306468922520923</v>
      </c>
      <c r="O66" s="16"/>
      <c r="P66" s="16"/>
    </row>
    <row r="67" spans="1:16" ht="12.75" customHeight="1" x14ac:dyDescent="0.2">
      <c r="A67" s="7"/>
      <c r="B67" s="24"/>
      <c r="C67" s="18"/>
      <c r="D67" s="18"/>
      <c r="E67" s="11"/>
      <c r="F67" s="18"/>
      <c r="G67" s="11"/>
      <c r="H67" s="25"/>
      <c r="I67" s="25"/>
      <c r="J67" s="11"/>
      <c r="K67" s="18"/>
      <c r="L67" s="26"/>
      <c r="M67" s="22"/>
      <c r="O67" s="16"/>
      <c r="P67" s="16"/>
    </row>
    <row r="68" spans="1:16" ht="12.75" customHeight="1" x14ac:dyDescent="0.2">
      <c r="A68" s="7"/>
      <c r="B68" s="24"/>
      <c r="C68" s="18"/>
      <c r="D68" s="18"/>
      <c r="E68" s="11"/>
      <c r="F68" s="18"/>
      <c r="G68" s="11"/>
      <c r="H68" s="25"/>
      <c r="I68" s="25"/>
      <c r="J68" s="11"/>
      <c r="K68" s="18"/>
      <c r="L68" s="26"/>
      <c r="M68" s="22"/>
      <c r="O68" s="16"/>
      <c r="P68" s="16"/>
    </row>
    <row r="69" spans="1:16" ht="12.75" customHeight="1" x14ac:dyDescent="0.2">
      <c r="A69" s="7">
        <v>2023</v>
      </c>
      <c r="B69" s="24"/>
      <c r="C69" s="18">
        <f>716990000+41690000</f>
        <v>758680000</v>
      </c>
      <c r="D69" s="18">
        <f>19881889+723770</f>
        <v>20605659</v>
      </c>
      <c r="E69" s="11">
        <f>C69+D69</f>
        <v>779285659</v>
      </c>
      <c r="F69" s="18">
        <v>736871889</v>
      </c>
      <c r="G69" s="11">
        <v>42413770</v>
      </c>
      <c r="H69" s="25">
        <v>2232751589</v>
      </c>
      <c r="I69" s="25">
        <v>344249767</v>
      </c>
      <c r="J69" s="11">
        <f>H69+I69</f>
        <v>2577001356</v>
      </c>
      <c r="K69" s="18"/>
      <c r="L69" s="26">
        <f>F69/H69</f>
        <v>0.33002860355371133</v>
      </c>
      <c r="M69" s="22">
        <f>G69/I69</f>
        <v>0.12320638694869472</v>
      </c>
      <c r="O69" s="16"/>
      <c r="P69" s="16"/>
    </row>
    <row r="70" spans="1:16" ht="12.75" customHeight="1" x14ac:dyDescent="0.2">
      <c r="A70" s="7"/>
      <c r="B70" s="24"/>
      <c r="C70" s="18"/>
      <c r="D70" s="18"/>
      <c r="E70" s="11"/>
      <c r="F70" s="18"/>
      <c r="G70" s="11"/>
      <c r="H70" s="25"/>
      <c r="I70" s="25"/>
      <c r="J70" s="11"/>
      <c r="K70" s="18"/>
      <c r="L70" s="26"/>
      <c r="M70" s="22"/>
      <c r="O70" s="16"/>
      <c r="P70" s="16"/>
    </row>
    <row r="71" spans="1:16" ht="12.75" customHeight="1" x14ac:dyDescent="0.2">
      <c r="A71" s="7"/>
      <c r="B71" s="24"/>
      <c r="C71" s="18"/>
      <c r="D71" s="18"/>
      <c r="E71" s="11"/>
      <c r="F71" s="18"/>
      <c r="G71" s="11"/>
      <c r="H71" s="25"/>
      <c r="I71" s="25"/>
      <c r="J71" s="11"/>
      <c r="K71" s="18"/>
      <c r="L71" s="26"/>
      <c r="M71" s="22"/>
      <c r="O71" s="16"/>
      <c r="P71" s="16"/>
    </row>
    <row r="72" spans="1:16" ht="12.75" customHeight="1" x14ac:dyDescent="0.2">
      <c r="A72" s="27">
        <v>2024</v>
      </c>
      <c r="B72" s="28"/>
      <c r="C72" s="29">
        <f>716990000+41690000</f>
        <v>758680000</v>
      </c>
      <c r="D72" s="29">
        <f>11699091+596638</f>
        <v>12295729</v>
      </c>
      <c r="E72" s="30">
        <f>C72+D72</f>
        <v>770975729</v>
      </c>
      <c r="F72" s="29">
        <v>728659091</v>
      </c>
      <c r="G72" s="30">
        <v>42286638</v>
      </c>
      <c r="H72" s="31">
        <v>2487359196</v>
      </c>
      <c r="I72" s="31">
        <v>397429479</v>
      </c>
      <c r="J72" s="30">
        <f>H72+I72</f>
        <v>2884788675</v>
      </c>
      <c r="K72" s="29"/>
      <c r="L72" s="32">
        <f>F72/H72</f>
        <v>0.2929448598223286</v>
      </c>
      <c r="M72" s="33">
        <f>G72/I72</f>
        <v>0.10640035587294722</v>
      </c>
      <c r="O72" s="16"/>
      <c r="P72" s="16"/>
    </row>
    <row r="73" spans="1:16" ht="12.75" customHeight="1" x14ac:dyDescent="0.2">
      <c r="B73" s="35"/>
      <c r="C73" s="18"/>
      <c r="D73" s="18"/>
      <c r="E73" s="18"/>
      <c r="F73" s="18"/>
      <c r="G73" s="18"/>
      <c r="H73" s="25"/>
      <c r="I73" s="25"/>
      <c r="J73" s="18"/>
      <c r="K73" s="18"/>
      <c r="L73" s="26"/>
      <c r="M73" s="26"/>
      <c r="O73" s="16"/>
      <c r="P73" s="16"/>
    </row>
    <row r="74" spans="1:16" x14ac:dyDescent="0.2">
      <c r="A74" s="3" t="s">
        <v>15</v>
      </c>
      <c r="B74" s="36"/>
    </row>
    <row r="75" spans="1:16" x14ac:dyDescent="0.2">
      <c r="A75" s="2" t="s">
        <v>16</v>
      </c>
    </row>
    <row r="76" spans="1:16" x14ac:dyDescent="0.2">
      <c r="A76" s="2" t="s">
        <v>17</v>
      </c>
    </row>
    <row r="77" spans="1:16" x14ac:dyDescent="0.2">
      <c r="A77" s="37" t="s">
        <v>18</v>
      </c>
    </row>
    <row r="78" spans="1:16" x14ac:dyDescent="0.2">
      <c r="A78" s="37" t="s">
        <v>19</v>
      </c>
    </row>
    <row r="79" spans="1:16" x14ac:dyDescent="0.2">
      <c r="A79" s="3" t="s">
        <v>20</v>
      </c>
    </row>
    <row r="80" spans="1:16" x14ac:dyDescent="0.2">
      <c r="A80" s="3" t="s">
        <v>21</v>
      </c>
    </row>
    <row r="81" spans="1:1" x14ac:dyDescent="0.2">
      <c r="A81" s="37" t="s">
        <v>22</v>
      </c>
    </row>
    <row r="82" spans="1:1" x14ac:dyDescent="0.2">
      <c r="A82" s="37"/>
    </row>
    <row r="83" spans="1:1" x14ac:dyDescent="0.2">
      <c r="A83" s="3" t="s">
        <v>23</v>
      </c>
    </row>
    <row r="85" spans="1:1" x14ac:dyDescent="0.2">
      <c r="A85" s="3" t="s">
        <v>24</v>
      </c>
    </row>
    <row r="86" spans="1:1" x14ac:dyDescent="0.2">
      <c r="A86" s="3" t="s">
        <v>25</v>
      </c>
    </row>
    <row r="87" spans="1:1" x14ac:dyDescent="0.2">
      <c r="A87" s="38" t="s">
        <v>26</v>
      </c>
    </row>
  </sheetData>
  <pageMargins left="0.25" right="0.25" top="0.5" bottom="1" header="0.5" footer="0.5"/>
  <pageSetup scale="76" orientation="landscape" r:id="rId1"/>
  <headerFooter alignWithMargins="0">
    <oddFooter>&amp;C&amp;F</oddFooter>
  </headerFooter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General Property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Greene, Nick (MDOR)</dc:creator>
  <cp:lastModifiedBy>Greene, Nick (MDOR)</cp:lastModifiedBy>
  <dcterms:created xsi:type="dcterms:W3CDTF">2025-03-06T19:56:24Z</dcterms:created>
  <dcterms:modified xsi:type="dcterms:W3CDTF">2025-03-06T19:59:17Z</dcterms:modified>
</cp:coreProperties>
</file>