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TaxRes\Private\TaxRes Users\ADurkot\Local SUT\CY2023 through December\"/>
    </mc:Choice>
  </mc:AlternateContent>
  <xr:revisionPtr revIDLastSave="0" documentId="13_ncr:1_{6B177E1D-D888-4D12-AB40-15886269BC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ocalSUTColl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U7" i="1"/>
  <c r="U9" i="1" s="1"/>
  <c r="U15" i="1" l="1"/>
  <c r="T21" i="1" l="1"/>
  <c r="S21" i="1" l="1"/>
  <c r="S20" i="1"/>
  <c r="S14" i="1"/>
  <c r="S7" i="1"/>
  <c r="S9" i="1" s="1"/>
  <c r="S15" i="1" s="1"/>
  <c r="R21" i="1" l="1"/>
  <c r="H20" i="1" l="1"/>
  <c r="I20" i="1"/>
  <c r="J20" i="1"/>
  <c r="K20" i="1"/>
  <c r="L20" i="1"/>
  <c r="M20" i="1"/>
  <c r="N20" i="1"/>
  <c r="O20" i="1"/>
  <c r="P20" i="1"/>
  <c r="Q20" i="1"/>
  <c r="R20" i="1"/>
  <c r="R14" i="1"/>
  <c r="R7" i="1"/>
  <c r="R9" i="1" s="1"/>
  <c r="R15" i="1" s="1"/>
  <c r="T14" i="1" l="1"/>
  <c r="T7" i="1"/>
  <c r="T9" i="1" s="1"/>
  <c r="T15" i="1" l="1"/>
  <c r="Q21" i="1"/>
  <c r="P21" i="1"/>
  <c r="O21" i="1"/>
  <c r="N21" i="1"/>
  <c r="M21" i="1"/>
  <c r="L21" i="1"/>
  <c r="K21" i="1"/>
  <c r="J21" i="1"/>
  <c r="I21" i="1"/>
  <c r="H21" i="1"/>
  <c r="G21" i="1"/>
  <c r="F21" i="1"/>
  <c r="Q7" i="1" l="1"/>
  <c r="Q9" i="1" s="1"/>
  <c r="C7" i="1"/>
  <c r="C9" i="1" s="1"/>
  <c r="D7" i="1"/>
  <c r="D9" i="1" s="1"/>
  <c r="E7" i="1"/>
  <c r="E9" i="1" s="1"/>
  <c r="F7" i="1"/>
  <c r="F9" i="1" s="1"/>
  <c r="G7" i="1"/>
  <c r="G9" i="1" s="1"/>
  <c r="H7" i="1"/>
  <c r="H9" i="1" s="1"/>
  <c r="I7" i="1"/>
  <c r="I9" i="1" s="1"/>
  <c r="J7" i="1"/>
  <c r="J9" i="1" s="1"/>
  <c r="K7" i="1"/>
  <c r="K9" i="1" s="1"/>
  <c r="L7" i="1"/>
  <c r="L9" i="1" s="1"/>
  <c r="M7" i="1"/>
  <c r="M9" i="1" s="1"/>
  <c r="N7" i="1"/>
  <c r="N9" i="1" s="1"/>
  <c r="O7" i="1"/>
  <c r="O9" i="1" s="1"/>
  <c r="P7" i="1"/>
  <c r="P9" i="1" s="1"/>
  <c r="B7" i="1"/>
  <c r="B9" i="1" s="1"/>
  <c r="Q14" i="1"/>
  <c r="Q15" i="1" l="1"/>
  <c r="P14" i="1"/>
  <c r="P15" i="1" s="1"/>
  <c r="O14" i="1"/>
  <c r="O15" i="1" s="1"/>
  <c r="N14" i="1"/>
  <c r="N15" i="1" s="1"/>
  <c r="L14" i="1"/>
  <c r="L15" i="1" s="1"/>
  <c r="M14" i="1"/>
  <c r="M15" i="1" s="1"/>
  <c r="E14" i="1"/>
  <c r="E15" i="1" s="1"/>
  <c r="D14" i="1"/>
  <c r="D15" i="1" s="1"/>
  <c r="C14" i="1"/>
  <c r="C15" i="1" s="1"/>
  <c r="B14" i="1"/>
  <c r="B15" i="1" s="1"/>
  <c r="K14" i="1"/>
  <c r="K15" i="1" s="1"/>
  <c r="J14" i="1"/>
  <c r="J15" i="1" s="1"/>
  <c r="I14" i="1"/>
  <c r="I15" i="1" s="1"/>
  <c r="F14" i="1"/>
  <c r="F15" i="1" s="1"/>
  <c r="G14" i="1"/>
  <c r="G15" i="1" s="1"/>
  <c r="H14" i="1"/>
  <c r="H15" i="1" s="1"/>
</calcChain>
</file>

<file path=xl/sharedStrings.xml><?xml version="1.0" encoding="utf-8"?>
<sst xmlns="http://schemas.openxmlformats.org/spreadsheetml/2006/main" count="48" uniqueCount="27">
  <si>
    <t>County Total</t>
  </si>
  <si>
    <t>Total Local Sales &amp; Use Taxes</t>
  </si>
  <si>
    <t xml:space="preserve">  Transit</t>
  </si>
  <si>
    <t xml:space="preserve">  Non-Transit</t>
  </si>
  <si>
    <t>end of worksheet</t>
  </si>
  <si>
    <t>Cities</t>
  </si>
  <si>
    <t>Metro Area Transit</t>
  </si>
  <si>
    <t>-</t>
  </si>
  <si>
    <t>Addendum</t>
  </si>
  <si>
    <t>Subtotal - General Sales &amp; Use Taxes</t>
  </si>
  <si>
    <t>Subtotal - Selective Sales &amp; Use Taxes</t>
  </si>
  <si>
    <r>
      <t>General Sales &amp; Use Taxes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</si>
  <si>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Includes taxes on lodging, liquor, food &amp; beverage, &amp; entertainment, along with $20 excise tax on vehicle purchases. Local lodging taxes are included in the chart above only if they are authorized under </t>
    </r>
    <r>
      <rPr>
        <i/>
        <sz val="10"/>
        <rFont val="Calibri"/>
        <family val="2"/>
      </rPr>
      <t>special law</t>
    </r>
    <r>
      <rPr>
        <sz val="10"/>
        <rFont val="Calibri"/>
        <family val="2"/>
      </rPr>
      <t xml:space="preserve">.   </t>
    </r>
  </si>
  <si>
    <t>Counties:</t>
  </si>
  <si>
    <t>Refunds of General Sales &amp; Use Taxes (excluded above)*</t>
  </si>
  <si>
    <t>Hidden columns B-G contain data for CY 2004-2009.</t>
  </si>
  <si>
    <t>*Not presently available for all jurisdictions. (Cities + Counties&amp;Metro Area)</t>
  </si>
  <si>
    <r>
      <rPr>
        <vertAlign val="superscript"/>
        <sz val="10"/>
        <color indexed="8"/>
        <rFont val="Calibri"/>
        <family val="2"/>
      </rPr>
      <t>1</t>
    </r>
    <r>
      <rPr>
        <sz val="10"/>
        <color indexed="8"/>
        <rFont val="Calibri"/>
        <family val="2"/>
      </rPr>
      <t xml:space="preserve"> Excludes general sales &amp; use tax refunds (capital equipment &amp; other). See Addendum below for refund totals for available jurisdictions.</t>
    </r>
  </si>
  <si>
    <t>**Note that the "through June" versions of this workbook will be quite skewed for selective cities &amp; counties because locally administed is only added yearly</t>
  </si>
  <si>
    <r>
      <t>Selective Sales &amp; Use Taxes</t>
    </r>
    <r>
      <rPr>
        <b/>
        <vertAlign val="superscript"/>
        <sz val="12"/>
        <color indexed="8"/>
        <rFont val="Calibri"/>
        <family val="2"/>
      </rPr>
      <t>2</t>
    </r>
    <r>
      <rPr>
        <b/>
        <sz val="12"/>
        <color theme="1"/>
        <rFont val="Calibri"/>
        <family val="2"/>
        <scheme val="minor"/>
      </rPr>
      <t>**</t>
    </r>
  </si>
  <si>
    <t xml:space="preserve">  Cities**</t>
  </si>
  <si>
    <t xml:space="preserve">  Counties**</t>
  </si>
  <si>
    <t xml:space="preserve">  Metro Area Transit**</t>
  </si>
  <si>
    <t>2022</t>
  </si>
  <si>
    <t>Table 1.  Local Sales &amp; Use Tax Collection Summary CY 2004-2023</t>
  </si>
  <si>
    <t>2023</t>
  </si>
  <si>
    <t>Source: Minnesota Department of Revenue, Tax Research Division,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</si>
</sst>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&quot;$&quot;* #,##0_);_(&quot;$&quot;* \(#,##0\);_(&quot;$&quot;* 0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  <fill>
      <patternFill patternType="solid">
        <fgColor rgb="FF9BCBEB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rgb="FF97999B"/>
        <bgColor indexed="64"/>
      </patternFill>
    </fill>
    <fill>
      <patternFill patternType="solid">
        <fgColor rgb="FFFFC845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slantDashDot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double">
        <color indexed="64"/>
      </bottom>
      <diagonal/>
    </border>
    <border>
      <left/>
      <right style="dashed">
        <color indexed="64"/>
      </right>
      <top style="slantDashDot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slantDashDot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/>
      <right style="dashed">
        <color indexed="64"/>
      </right>
      <top style="thin">
        <color indexed="64"/>
      </top>
      <bottom style="mediumDashDotDot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thick">
        <color indexed="64"/>
      </bottom>
      <diagonal/>
    </border>
    <border>
      <left/>
      <right style="dashed">
        <color indexed="64"/>
      </right>
      <top style="slantDashDot">
        <color indexed="64"/>
      </top>
      <bottom style="thick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slantDashDot">
        <color indexed="64"/>
      </bottom>
      <diagonal/>
    </border>
    <border>
      <left style="dashed">
        <color indexed="64"/>
      </left>
      <right/>
      <top style="slantDashDot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slantDashDot">
        <color indexed="64"/>
      </bottom>
      <diagonal/>
    </border>
    <border>
      <left style="dashed">
        <color indexed="64"/>
      </left>
      <right style="dashed">
        <color indexed="64"/>
      </right>
      <top/>
      <bottom style="slantDashDot">
        <color indexed="64"/>
      </bottom>
      <diagonal/>
    </border>
    <border>
      <left style="dashed">
        <color indexed="64"/>
      </left>
      <right style="dashed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dashed">
        <color indexed="64"/>
      </right>
      <top style="slantDashDot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slantDashDot">
        <color indexed="64"/>
      </top>
      <bottom style="thick">
        <color indexed="64"/>
      </bottom>
      <diagonal/>
    </border>
    <border>
      <left/>
      <right style="thin">
        <color indexed="64"/>
      </right>
      <top style="dashed">
        <color indexed="64"/>
      </top>
      <bottom style="slantDashDot">
        <color indexed="64"/>
      </bottom>
      <diagonal/>
    </border>
    <border>
      <left/>
      <right style="thin">
        <color indexed="64"/>
      </right>
      <top style="slantDashDot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2">
    <xf numFmtId="0" fontId="0" fillId="0" borderId="0" xfId="0"/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5" fontId="0" fillId="0" borderId="0" xfId="0" applyNumberFormat="1" applyBorder="1" applyAlignment="1">
      <alignment vertical="center"/>
    </xf>
    <xf numFmtId="0" fontId="15" fillId="6" borderId="8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/>
    </xf>
    <xf numFmtId="164" fontId="10" fillId="3" borderId="8" xfId="2" applyNumberFormat="1" applyFont="1" applyFill="1" applyBorder="1" applyAlignment="1">
      <alignment horizontal="left" vertical="center"/>
    </xf>
    <xf numFmtId="164" fontId="8" fillId="4" borderId="16" xfId="2" applyNumberFormat="1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indent="1"/>
    </xf>
    <xf numFmtId="0" fontId="10" fillId="2" borderId="5" xfId="0" applyFont="1" applyFill="1" applyBorder="1" applyAlignment="1">
      <alignment horizontal="left" vertical="center"/>
    </xf>
    <xf numFmtId="164" fontId="16" fillId="4" borderId="22" xfId="2" applyNumberFormat="1" applyFont="1" applyFill="1" applyBorder="1" applyAlignment="1">
      <alignment horizontal="left"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3" fontId="8" fillId="0" borderId="9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8" fillId="0" borderId="15" xfId="1" applyNumberFormat="1" applyFont="1" applyBorder="1" applyAlignment="1">
      <alignment horizontal="right" vertical="center"/>
    </xf>
    <xf numFmtId="0" fontId="17" fillId="5" borderId="19" xfId="0" applyFont="1" applyFill="1" applyBorder="1" applyAlignment="1">
      <alignment horizontal="left" vertical="center"/>
    </xf>
    <xf numFmtId="3" fontId="8" fillId="0" borderId="26" xfId="1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indent="1"/>
    </xf>
    <xf numFmtId="3" fontId="8" fillId="0" borderId="12" xfId="1" applyNumberFormat="1" applyFont="1" applyBorder="1" applyAlignment="1">
      <alignment horizontal="right" vertical="center"/>
    </xf>
    <xf numFmtId="3" fontId="8" fillId="0" borderId="13" xfId="1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left" vertical="center" indent="1"/>
    </xf>
    <xf numFmtId="3" fontId="8" fillId="0" borderId="29" xfId="1" applyNumberFormat="1" applyFont="1" applyBorder="1" applyAlignment="1">
      <alignment horizontal="right" vertical="center"/>
    </xf>
    <xf numFmtId="3" fontId="8" fillId="0" borderId="27" xfId="1" applyNumberFormat="1" applyFont="1" applyBorder="1" applyAlignment="1">
      <alignment horizontal="right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8" fillId="0" borderId="30" xfId="1" applyNumberFormat="1" applyFont="1" applyBorder="1" applyAlignment="1">
      <alignment horizontal="right" vertical="center"/>
    </xf>
    <xf numFmtId="3" fontId="8" fillId="0" borderId="24" xfId="1" applyNumberFormat="1" applyFont="1" applyBorder="1" applyAlignment="1">
      <alignment horizontal="right" vertical="center"/>
    </xf>
    <xf numFmtId="3" fontId="8" fillId="0" borderId="31" xfId="1" applyNumberFormat="1" applyFont="1" applyBorder="1" applyAlignment="1">
      <alignment horizontal="right" vertical="center"/>
    </xf>
    <xf numFmtId="166" fontId="8" fillId="0" borderId="6" xfId="2" applyNumberFormat="1" applyFont="1" applyBorder="1" applyAlignment="1">
      <alignment horizontal="right" vertical="center"/>
    </xf>
    <xf numFmtId="166" fontId="8" fillId="0" borderId="4" xfId="2" applyNumberFormat="1" applyFont="1" applyBorder="1" applyAlignment="1">
      <alignment horizontal="right" vertical="center"/>
    </xf>
    <xf numFmtId="166" fontId="16" fillId="4" borderId="23" xfId="2" applyNumberFormat="1" applyFont="1" applyFill="1" applyBorder="1" applyAlignment="1">
      <alignment horizontal="right" vertical="center"/>
    </xf>
    <xf numFmtId="166" fontId="8" fillId="0" borderId="30" xfId="2" applyNumberFormat="1" applyFont="1" applyFill="1" applyBorder="1" applyAlignment="1">
      <alignment horizontal="right" vertical="center"/>
    </xf>
    <xf numFmtId="166" fontId="8" fillId="0" borderId="13" xfId="2" applyNumberFormat="1" applyFont="1" applyFill="1" applyBorder="1" applyAlignment="1">
      <alignment horizontal="right" vertical="center"/>
    </xf>
    <xf numFmtId="166" fontId="8" fillId="0" borderId="13" xfId="0" applyNumberFormat="1" applyFont="1" applyBorder="1" applyAlignment="1">
      <alignment horizontal="right" vertical="center"/>
    </xf>
    <xf numFmtId="166" fontId="8" fillId="0" borderId="12" xfId="0" applyNumberFormat="1" applyFont="1" applyBorder="1" applyAlignment="1">
      <alignment horizontal="right" vertical="center"/>
    </xf>
    <xf numFmtId="166" fontId="8" fillId="4" borderId="17" xfId="2" applyNumberFormat="1" applyFont="1" applyFill="1" applyBorder="1" applyAlignment="1">
      <alignment horizontal="right" vertical="center"/>
    </xf>
    <xf numFmtId="166" fontId="8" fillId="3" borderId="7" xfId="2" applyNumberFormat="1" applyFont="1" applyFill="1" applyBorder="1" applyAlignment="1">
      <alignment horizontal="right" vertical="center"/>
    </xf>
    <xf numFmtId="166" fontId="8" fillId="4" borderId="18" xfId="2" applyNumberFormat="1" applyFont="1" applyFill="1" applyBorder="1" applyAlignment="1">
      <alignment horizontal="right" vertical="center"/>
    </xf>
    <xf numFmtId="166" fontId="8" fillId="4" borderId="32" xfId="2" applyNumberFormat="1" applyFont="1" applyFill="1" applyBorder="1" applyAlignment="1">
      <alignment horizontal="right" vertical="center"/>
    </xf>
    <xf numFmtId="3" fontId="8" fillId="0" borderId="33" xfId="1" applyNumberFormat="1" applyFont="1" applyBorder="1" applyAlignment="1">
      <alignment horizontal="right" vertical="center"/>
    </xf>
    <xf numFmtId="3" fontId="8" fillId="0" borderId="35" xfId="1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left" vertical="center" indent="1"/>
    </xf>
    <xf numFmtId="0" fontId="14" fillId="4" borderId="25" xfId="0" applyFont="1" applyFill="1" applyBorder="1" applyAlignment="1">
      <alignment vertical="center"/>
    </xf>
    <xf numFmtId="165" fontId="8" fillId="4" borderId="36" xfId="2" applyNumberFormat="1" applyFont="1" applyFill="1" applyBorder="1" applyAlignment="1">
      <alignment horizontal="right" vertical="center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8" fillId="4" borderId="40" xfId="2" applyNumberFormat="1" applyFont="1" applyFill="1" applyBorder="1" applyAlignment="1">
      <alignment horizontal="right" vertical="center"/>
    </xf>
    <xf numFmtId="165" fontId="8" fillId="4" borderId="41" xfId="2" applyNumberFormat="1" applyFont="1" applyFill="1" applyBorder="1" applyAlignment="1">
      <alignment horizontal="right" vertical="center"/>
    </xf>
    <xf numFmtId="165" fontId="8" fillId="4" borderId="42" xfId="2" applyNumberFormat="1" applyFont="1" applyFill="1" applyBorder="1" applyAlignment="1">
      <alignment horizontal="right" vertical="center"/>
    </xf>
    <xf numFmtId="166" fontId="8" fillId="0" borderId="27" xfId="2" applyNumberFormat="1" applyFont="1" applyBorder="1" applyAlignment="1">
      <alignment horizontal="center" vertical="center"/>
    </xf>
    <xf numFmtId="164" fontId="8" fillId="7" borderId="43" xfId="2" applyNumberFormat="1" applyFont="1" applyFill="1" applyBorder="1" applyAlignment="1">
      <alignment horizontal="right" vertical="center"/>
    </xf>
    <xf numFmtId="164" fontId="8" fillId="7" borderId="3" xfId="2" applyNumberFormat="1" applyFont="1" applyFill="1" applyBorder="1" applyAlignment="1">
      <alignment horizontal="right" vertical="center"/>
    </xf>
    <xf numFmtId="166" fontId="8" fillId="6" borderId="3" xfId="2" applyNumberFormat="1" applyFont="1" applyFill="1" applyBorder="1" applyAlignment="1">
      <alignment horizontal="right" vertical="center"/>
    </xf>
    <xf numFmtId="166" fontId="8" fillId="0" borderId="4" xfId="2" applyNumberFormat="1" applyFont="1" applyBorder="1" applyAlignment="1">
      <alignment horizontal="center" vertical="center"/>
    </xf>
    <xf numFmtId="165" fontId="8" fillId="4" borderId="44" xfId="2" applyNumberFormat="1" applyFont="1" applyFill="1" applyBorder="1" applyAlignment="1">
      <alignment horizontal="right" vertical="center"/>
    </xf>
    <xf numFmtId="3" fontId="8" fillId="0" borderId="45" xfId="1" applyNumberFormat="1" applyFont="1" applyBorder="1" applyAlignment="1">
      <alignment horizontal="right" vertical="center"/>
    </xf>
    <xf numFmtId="166" fontId="16" fillId="4" borderId="46" xfId="2" applyNumberFormat="1" applyFont="1" applyFill="1" applyBorder="1" applyAlignment="1">
      <alignment horizontal="right" vertical="center"/>
    </xf>
    <xf numFmtId="3" fontId="8" fillId="0" borderId="47" xfId="1" applyNumberFormat="1" applyFont="1" applyBorder="1" applyAlignment="1">
      <alignment horizontal="right" vertical="center"/>
    </xf>
    <xf numFmtId="166" fontId="8" fillId="4" borderId="48" xfId="2" applyNumberFormat="1" applyFont="1" applyFill="1" applyBorder="1" applyAlignment="1">
      <alignment horizontal="right" vertical="center"/>
    </xf>
    <xf numFmtId="166" fontId="8" fillId="3" borderId="3" xfId="2" applyNumberFormat="1" applyFont="1" applyFill="1" applyBorder="1" applyAlignment="1">
      <alignment horizontal="right" vertical="center"/>
    </xf>
    <xf numFmtId="164" fontId="8" fillId="7" borderId="50" xfId="2" applyNumberFormat="1" applyFont="1" applyFill="1" applyBorder="1" applyAlignment="1">
      <alignment horizontal="right" vertical="center"/>
    </xf>
    <xf numFmtId="0" fontId="17" fillId="5" borderId="21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165" fontId="8" fillId="4" borderId="51" xfId="2" applyNumberFormat="1" applyFont="1" applyFill="1" applyBorder="1" applyAlignment="1">
      <alignment horizontal="right" vertical="center"/>
    </xf>
    <xf numFmtId="166" fontId="8" fillId="3" borderId="1" xfId="2" applyNumberFormat="1" applyFont="1" applyFill="1" applyBorder="1" applyAlignment="1">
      <alignment horizontal="right" vertical="center"/>
    </xf>
    <xf numFmtId="3" fontId="18" fillId="0" borderId="34" xfId="1" applyNumberFormat="1" applyFont="1" applyBorder="1" applyAlignment="1">
      <alignment horizontal="right" vertical="center"/>
    </xf>
    <xf numFmtId="165" fontId="18" fillId="6" borderId="7" xfId="0" applyNumberFormat="1" applyFont="1" applyFill="1" applyBorder="1" applyAlignment="1">
      <alignment horizontal="right" vertical="center" wrapText="1"/>
    </xf>
    <xf numFmtId="165" fontId="18" fillId="6" borderId="3" xfId="0" applyNumberFormat="1" applyFont="1" applyFill="1" applyBorder="1" applyAlignment="1">
      <alignment horizontal="right" vertical="center" wrapText="1"/>
    </xf>
    <xf numFmtId="0" fontId="10" fillId="2" borderId="52" xfId="0" applyFont="1" applyFill="1" applyBorder="1" applyAlignment="1">
      <alignment horizontal="left" vertical="center"/>
    </xf>
    <xf numFmtId="166" fontId="16" fillId="4" borderId="53" xfId="2" applyNumberFormat="1" applyFont="1" applyFill="1" applyBorder="1" applyAlignment="1">
      <alignment horizontal="right" vertical="center"/>
    </xf>
    <xf numFmtId="164" fontId="8" fillId="0" borderId="50" xfId="2" applyNumberFormat="1" applyFont="1" applyFill="1" applyBorder="1" applyAlignment="1">
      <alignment horizontal="right" vertical="center"/>
    </xf>
    <xf numFmtId="0" fontId="17" fillId="5" borderId="54" xfId="0" applyFont="1" applyFill="1" applyBorder="1" applyAlignment="1">
      <alignment horizontal="center" vertical="center" wrapText="1"/>
    </xf>
    <xf numFmtId="166" fontId="8" fillId="0" borderId="12" xfId="2" applyNumberFormat="1" applyFont="1" applyFill="1" applyBorder="1" applyAlignment="1">
      <alignment horizontal="right" vertical="center"/>
    </xf>
    <xf numFmtId="3" fontId="8" fillId="0" borderId="55" xfId="1" applyNumberFormat="1" applyFont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 wrapText="1"/>
    </xf>
    <xf numFmtId="166" fontId="8" fillId="0" borderId="6" xfId="2" applyNumberFormat="1" applyFont="1" applyBorder="1" applyAlignment="1">
      <alignment horizontal="center" vertical="center"/>
    </xf>
    <xf numFmtId="3" fontId="8" fillId="0" borderId="56" xfId="1" applyNumberFormat="1" applyFont="1" applyBorder="1" applyAlignment="1">
      <alignment horizontal="right" vertical="center"/>
    </xf>
    <xf numFmtId="164" fontId="8" fillId="0" borderId="7" xfId="2" applyNumberFormat="1" applyFont="1" applyFill="1" applyBorder="1" applyAlignment="1">
      <alignment horizontal="right" vertical="center"/>
    </xf>
    <xf numFmtId="3" fontId="8" fillId="0" borderId="57" xfId="1" applyNumberFormat="1" applyFont="1" applyBorder="1" applyAlignment="1">
      <alignment horizontal="right" vertical="center"/>
    </xf>
    <xf numFmtId="164" fontId="8" fillId="7" borderId="7" xfId="2" applyNumberFormat="1" applyFont="1" applyFill="1" applyBorder="1" applyAlignment="1">
      <alignment horizontal="right" vertical="center"/>
    </xf>
    <xf numFmtId="49" fontId="17" fillId="5" borderId="49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9" fillId="0" borderId="58" xfId="0" applyFont="1" applyBorder="1" applyAlignment="1">
      <alignment horizontal="left"/>
    </xf>
    <xf numFmtId="0" fontId="5" fillId="0" borderId="1" xfId="0" applyFont="1" applyBorder="1" applyAlignment="1" applyProtection="1">
      <alignment horizontal="left" vertical="top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C845"/>
      <color rgb="FFD9D9D6"/>
      <color rgb="FF97999B"/>
      <color rgb="FF9BCBEB"/>
      <color rgb="FF78BE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showGridLines="0" tabSelected="1" zoomScaleNormal="100" workbookViewId="0">
      <selection activeCell="A24" sqref="A24:T24"/>
    </sheetView>
  </sheetViews>
  <sheetFormatPr defaultColWidth="8.85546875" defaultRowHeight="15" x14ac:dyDescent="0.25"/>
  <cols>
    <col min="1" max="1" width="36.85546875" style="5" customWidth="1"/>
    <col min="2" max="7" width="14.28515625" style="6" hidden="1" customWidth="1"/>
    <col min="8" max="21" width="15.140625" style="6" bestFit="1" customWidth="1"/>
    <col min="22" max="257" width="12.5703125" style="6" customWidth="1"/>
    <col min="258" max="16384" width="8.85546875" style="6"/>
  </cols>
  <sheetData>
    <row r="1" spans="1:21" s="1" customFormat="1" ht="21" x14ac:dyDescent="0.25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1" s="2" customFormat="1" ht="18" x14ac:dyDescent="0.25">
      <c r="A2" s="16" t="s">
        <v>11</v>
      </c>
      <c r="B2" s="20">
        <v>2004</v>
      </c>
      <c r="C2" s="21">
        <v>2005</v>
      </c>
      <c r="D2" s="21">
        <v>2006</v>
      </c>
      <c r="E2" s="21">
        <v>2007</v>
      </c>
      <c r="F2" s="21">
        <v>2008</v>
      </c>
      <c r="G2" s="21">
        <v>2009</v>
      </c>
      <c r="H2" s="21">
        <v>2010</v>
      </c>
      <c r="I2" s="21">
        <v>2011</v>
      </c>
      <c r="J2" s="21">
        <v>2012</v>
      </c>
      <c r="K2" s="21">
        <v>2013</v>
      </c>
      <c r="L2" s="21">
        <v>2014</v>
      </c>
      <c r="M2" s="21">
        <v>2015</v>
      </c>
      <c r="N2" s="21">
        <v>2016</v>
      </c>
      <c r="O2" s="21">
        <v>2017</v>
      </c>
      <c r="P2" s="34">
        <v>2018</v>
      </c>
      <c r="Q2" s="34">
        <v>2019</v>
      </c>
      <c r="R2" s="86">
        <v>2020</v>
      </c>
      <c r="S2" s="86">
        <v>2021</v>
      </c>
      <c r="T2" s="33">
        <v>2022</v>
      </c>
      <c r="U2" s="33">
        <v>2023</v>
      </c>
    </row>
    <row r="3" spans="1:21" s="2" customFormat="1" ht="15.75" x14ac:dyDescent="0.25">
      <c r="A3" s="27" t="s">
        <v>5</v>
      </c>
      <c r="B3" s="38">
        <v>61477881.619999997</v>
      </c>
      <c r="C3" s="39">
        <v>65137700.310000002</v>
      </c>
      <c r="D3" s="39">
        <v>83125682.349999994</v>
      </c>
      <c r="E3" s="39">
        <v>93454612.429999992</v>
      </c>
      <c r="F3" s="39">
        <v>93409633.99000001</v>
      </c>
      <c r="G3" s="39">
        <v>91716643</v>
      </c>
      <c r="H3" s="39">
        <v>93108546</v>
      </c>
      <c r="I3" s="39">
        <v>97903747</v>
      </c>
      <c r="J3" s="39">
        <v>102705925</v>
      </c>
      <c r="K3" s="39">
        <v>108065650</v>
      </c>
      <c r="L3" s="39">
        <v>113559877</v>
      </c>
      <c r="M3" s="39">
        <v>117208780</v>
      </c>
      <c r="N3" s="39">
        <v>124844917</v>
      </c>
      <c r="O3" s="39">
        <v>125752664</v>
      </c>
      <c r="P3" s="39">
        <v>133937343</v>
      </c>
      <c r="Q3" s="65">
        <v>149903060</v>
      </c>
      <c r="R3" s="87">
        <v>146881608</v>
      </c>
      <c r="S3" s="87">
        <v>163589994</v>
      </c>
      <c r="T3" s="61">
        <v>185472504</v>
      </c>
      <c r="U3" s="61">
        <v>201435160</v>
      </c>
    </row>
    <row r="4" spans="1:21" s="2" customFormat="1" ht="15.75" x14ac:dyDescent="0.25">
      <c r="A4" s="30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2"/>
      <c r="U4" s="32"/>
    </row>
    <row r="5" spans="1:21" s="2" customFormat="1" ht="15.75" x14ac:dyDescent="0.25">
      <c r="A5" s="15" t="s">
        <v>3</v>
      </c>
      <c r="B5" s="28">
        <v>1002391.34</v>
      </c>
      <c r="C5" s="29">
        <v>1074549.6499999999</v>
      </c>
      <c r="D5" s="29">
        <v>1079651.18</v>
      </c>
      <c r="E5" s="29">
        <v>25755320.120000001</v>
      </c>
      <c r="F5" s="29">
        <v>29525907.299999997</v>
      </c>
      <c r="G5" s="29">
        <v>28031754.41</v>
      </c>
      <c r="H5" s="29">
        <v>29632614.640000001</v>
      </c>
      <c r="I5" s="29">
        <v>32208620</v>
      </c>
      <c r="J5" s="29">
        <v>33603187</v>
      </c>
      <c r="K5" s="29">
        <v>35693867</v>
      </c>
      <c r="L5" s="29">
        <v>36496603</v>
      </c>
      <c r="M5" s="29">
        <v>38529831</v>
      </c>
      <c r="N5" s="29">
        <v>39041548</v>
      </c>
      <c r="O5" s="29">
        <v>39747157</v>
      </c>
      <c r="P5" s="35">
        <v>43627867</v>
      </c>
      <c r="Q5" s="35">
        <v>48521033</v>
      </c>
      <c r="R5" s="28">
        <v>42241356</v>
      </c>
      <c r="S5" s="28">
        <v>47166018</v>
      </c>
      <c r="T5" s="26">
        <v>52141230</v>
      </c>
      <c r="U5" s="26">
        <v>56892299</v>
      </c>
    </row>
    <row r="6" spans="1:21" s="2" customFormat="1" ht="16.5" thickBot="1" x14ac:dyDescent="0.3">
      <c r="A6" s="10" t="s">
        <v>2</v>
      </c>
      <c r="B6" s="77" t="s">
        <v>7</v>
      </c>
      <c r="C6" s="77" t="s">
        <v>7</v>
      </c>
      <c r="D6" s="77" t="s">
        <v>7</v>
      </c>
      <c r="E6" s="77" t="s">
        <v>7</v>
      </c>
      <c r="F6" s="77" t="s">
        <v>7</v>
      </c>
      <c r="G6" s="77" t="s">
        <v>7</v>
      </c>
      <c r="H6" s="77" t="s">
        <v>7</v>
      </c>
      <c r="I6" s="77" t="s">
        <v>7</v>
      </c>
      <c r="J6" s="77" t="s">
        <v>7</v>
      </c>
      <c r="K6" s="77" t="s">
        <v>7</v>
      </c>
      <c r="L6" s="24">
        <v>11531999</v>
      </c>
      <c r="M6" s="24">
        <v>34784287</v>
      </c>
      <c r="N6" s="24">
        <v>68175014</v>
      </c>
      <c r="O6" s="24">
        <v>118958272</v>
      </c>
      <c r="P6" s="24">
        <v>331046016</v>
      </c>
      <c r="Q6" s="67">
        <v>367169564</v>
      </c>
      <c r="R6" s="88">
        <v>363323190</v>
      </c>
      <c r="S6" s="88">
        <v>420197157</v>
      </c>
      <c r="T6" s="49">
        <v>484285349</v>
      </c>
      <c r="U6" s="49">
        <v>550248933</v>
      </c>
    </row>
    <row r="7" spans="1:21" s="2" customFormat="1" ht="15.75" x14ac:dyDescent="0.25">
      <c r="A7" s="52" t="s">
        <v>0</v>
      </c>
      <c r="B7" s="58">
        <f>SUM(B5,B6)</f>
        <v>1002391.34</v>
      </c>
      <c r="C7" s="53">
        <f t="shared" ref="C7:P7" si="0">SUM(C5,C6)</f>
        <v>1074549.6499999999</v>
      </c>
      <c r="D7" s="53">
        <f t="shared" si="0"/>
        <v>1079651.18</v>
      </c>
      <c r="E7" s="53">
        <f t="shared" si="0"/>
        <v>25755320.120000001</v>
      </c>
      <c r="F7" s="53">
        <f t="shared" si="0"/>
        <v>29525907.299999997</v>
      </c>
      <c r="G7" s="59">
        <f t="shared" si="0"/>
        <v>28031754.41</v>
      </c>
      <c r="H7" s="75">
        <f t="shared" si="0"/>
        <v>29632614.640000001</v>
      </c>
      <c r="I7" s="53">
        <f t="shared" si="0"/>
        <v>32208620</v>
      </c>
      <c r="J7" s="53">
        <f t="shared" si="0"/>
        <v>33603187</v>
      </c>
      <c r="K7" s="53">
        <f t="shared" si="0"/>
        <v>35693867</v>
      </c>
      <c r="L7" s="53">
        <f t="shared" si="0"/>
        <v>48028602</v>
      </c>
      <c r="M7" s="59">
        <f t="shared" si="0"/>
        <v>73314118</v>
      </c>
      <c r="N7" s="53">
        <f t="shared" si="0"/>
        <v>107216562</v>
      </c>
      <c r="O7" s="60">
        <f t="shared" si="0"/>
        <v>158705429</v>
      </c>
      <c r="P7" s="59">
        <f t="shared" si="0"/>
        <v>374673883</v>
      </c>
      <c r="Q7" s="53">
        <f>SUM(Q5,Q6)</f>
        <v>415690597</v>
      </c>
      <c r="R7" s="60">
        <f>SUM(R5,R6)</f>
        <v>405564546</v>
      </c>
      <c r="S7" s="60">
        <f>SUM(S5,S6)</f>
        <v>467363175</v>
      </c>
      <c r="T7" s="66">
        <f>SUM(T5,T6)</f>
        <v>536426579</v>
      </c>
      <c r="U7" s="66">
        <f>SUM(U5,U6)</f>
        <v>607141232</v>
      </c>
    </row>
    <row r="8" spans="1:21" s="2" customFormat="1" ht="16.5" thickBot="1" x14ac:dyDescent="0.3">
      <c r="A8" s="51" t="s">
        <v>6</v>
      </c>
      <c r="B8" s="77" t="s">
        <v>7</v>
      </c>
      <c r="C8" s="77" t="s">
        <v>7</v>
      </c>
      <c r="D8" s="77" t="s">
        <v>7</v>
      </c>
      <c r="E8" s="77" t="s">
        <v>7</v>
      </c>
      <c r="F8" s="50">
        <v>34024648.789999999</v>
      </c>
      <c r="G8" s="50">
        <v>86990821</v>
      </c>
      <c r="H8" s="50">
        <v>90169253</v>
      </c>
      <c r="I8" s="50">
        <v>96773584</v>
      </c>
      <c r="J8" s="50">
        <v>101077456</v>
      </c>
      <c r="K8" s="50">
        <v>108100932</v>
      </c>
      <c r="L8" s="50">
        <v>111644146</v>
      </c>
      <c r="M8" s="50">
        <v>116658872</v>
      </c>
      <c r="N8" s="50">
        <v>117968786</v>
      </c>
      <c r="O8" s="50">
        <v>101958755</v>
      </c>
      <c r="P8" s="50">
        <v>1183679</v>
      </c>
      <c r="Q8" s="50">
        <v>5349263</v>
      </c>
      <c r="R8" s="89">
        <v>642431</v>
      </c>
      <c r="S8" s="89">
        <v>-742867</v>
      </c>
      <c r="T8" s="82">
        <v>-4705885</v>
      </c>
      <c r="U8" s="82">
        <v>-423536</v>
      </c>
    </row>
    <row r="9" spans="1:21" s="2" customFormat="1" ht="16.5" thickBot="1" x14ac:dyDescent="0.3">
      <c r="A9" s="17" t="s">
        <v>9</v>
      </c>
      <c r="B9" s="40">
        <f>SUM(B8,B7,B3)</f>
        <v>62480272.960000001</v>
      </c>
      <c r="C9" s="40">
        <f t="shared" ref="C9:P9" si="1">SUM(C8,C7,C3)</f>
        <v>66212249.960000001</v>
      </c>
      <c r="D9" s="40">
        <f t="shared" si="1"/>
        <v>84205333.530000001</v>
      </c>
      <c r="E9" s="40">
        <f t="shared" si="1"/>
        <v>119209932.55</v>
      </c>
      <c r="F9" s="40">
        <f t="shared" si="1"/>
        <v>156960190.08000001</v>
      </c>
      <c r="G9" s="40">
        <f t="shared" si="1"/>
        <v>206739218.41</v>
      </c>
      <c r="H9" s="40">
        <f t="shared" si="1"/>
        <v>212910413.63999999</v>
      </c>
      <c r="I9" s="68">
        <f t="shared" si="1"/>
        <v>226885951</v>
      </c>
      <c r="J9" s="40">
        <f t="shared" si="1"/>
        <v>237386568</v>
      </c>
      <c r="K9" s="68">
        <f t="shared" si="1"/>
        <v>251860449</v>
      </c>
      <c r="L9" s="40">
        <f t="shared" si="1"/>
        <v>273232625</v>
      </c>
      <c r="M9" s="40">
        <f t="shared" si="1"/>
        <v>307181770</v>
      </c>
      <c r="N9" s="40">
        <f t="shared" si="1"/>
        <v>350030265</v>
      </c>
      <c r="O9" s="40">
        <f t="shared" si="1"/>
        <v>386416848</v>
      </c>
      <c r="P9" s="40">
        <f t="shared" si="1"/>
        <v>509794905</v>
      </c>
      <c r="Q9" s="68">
        <f>SUM(Q8,Q7,Q3)</f>
        <v>570942920</v>
      </c>
      <c r="R9" s="40">
        <f>SUM(R8,R7,R3)</f>
        <v>553088585</v>
      </c>
      <c r="S9" s="40">
        <f>SUM(S8,S7,S3)</f>
        <v>630210302</v>
      </c>
      <c r="T9" s="81">
        <f>SUM(T8,T7,T3)</f>
        <v>717193198</v>
      </c>
      <c r="U9" s="81">
        <f>SUM(U8,U7,U3)</f>
        <v>808152856</v>
      </c>
    </row>
    <row r="10" spans="1:21" s="2" customFormat="1" ht="18.75" thickTop="1" x14ac:dyDescent="0.25">
      <c r="A10" s="80" t="s">
        <v>19</v>
      </c>
      <c r="B10" s="56"/>
      <c r="C10" s="56"/>
      <c r="D10" s="56"/>
      <c r="E10" s="57"/>
      <c r="F10" s="56"/>
      <c r="G10" s="56"/>
      <c r="H10" s="56"/>
      <c r="I10" s="56"/>
      <c r="J10" s="56"/>
      <c r="K10" s="57"/>
      <c r="L10" s="56"/>
      <c r="M10" s="56"/>
      <c r="N10" s="56"/>
      <c r="O10" s="56"/>
      <c r="P10" s="55"/>
      <c r="Q10" s="74"/>
      <c r="R10" s="74"/>
      <c r="S10" s="74"/>
      <c r="T10" s="54"/>
      <c r="U10" s="54"/>
    </row>
    <row r="11" spans="1:21" s="2" customFormat="1" ht="16.149999999999999" customHeight="1" x14ac:dyDescent="0.25">
      <c r="A11" s="14" t="s">
        <v>20</v>
      </c>
      <c r="B11" s="44">
        <v>51544403</v>
      </c>
      <c r="C11" s="43">
        <v>55164088</v>
      </c>
      <c r="D11" s="43">
        <v>58330588</v>
      </c>
      <c r="E11" s="43">
        <v>62178547</v>
      </c>
      <c r="F11" s="43">
        <v>63484019</v>
      </c>
      <c r="G11" s="43">
        <v>59082112</v>
      </c>
      <c r="H11" s="43">
        <v>66431178</v>
      </c>
      <c r="I11" s="43">
        <v>71227198</v>
      </c>
      <c r="J11" s="43">
        <v>74059681</v>
      </c>
      <c r="K11" s="43">
        <v>76718846.469999999</v>
      </c>
      <c r="L11" s="42">
        <v>87002213.730000004</v>
      </c>
      <c r="M11" s="42">
        <v>93850778</v>
      </c>
      <c r="N11" s="42">
        <v>99427713</v>
      </c>
      <c r="O11" s="42">
        <v>101824646</v>
      </c>
      <c r="P11" s="41">
        <v>111913205</v>
      </c>
      <c r="Q11" s="41">
        <v>111088058</v>
      </c>
      <c r="R11" s="42">
        <v>47506805</v>
      </c>
      <c r="S11" s="84">
        <v>66373506.824999996</v>
      </c>
      <c r="T11" s="84">
        <v>95265988.825000003</v>
      </c>
      <c r="U11" s="84">
        <v>113627178.88</v>
      </c>
    </row>
    <row r="12" spans="1:21" s="2" customFormat="1" ht="16.149999999999999" customHeight="1" x14ac:dyDescent="0.25">
      <c r="A12" s="9" t="s">
        <v>21</v>
      </c>
      <c r="B12" s="22">
        <v>319799</v>
      </c>
      <c r="C12" s="23">
        <v>333618</v>
      </c>
      <c r="D12" s="23">
        <v>348281</v>
      </c>
      <c r="E12" s="23">
        <v>352409</v>
      </c>
      <c r="F12" s="23">
        <v>352276</v>
      </c>
      <c r="G12" s="23">
        <v>465467</v>
      </c>
      <c r="H12" s="23">
        <v>274713</v>
      </c>
      <c r="I12" s="23">
        <v>293575</v>
      </c>
      <c r="J12" s="23">
        <v>307000</v>
      </c>
      <c r="K12" s="23">
        <v>323787</v>
      </c>
      <c r="L12" s="23">
        <v>378077</v>
      </c>
      <c r="M12" s="23">
        <v>681801</v>
      </c>
      <c r="N12" s="23">
        <v>1058757</v>
      </c>
      <c r="O12" s="23">
        <v>2138298</v>
      </c>
      <c r="P12" s="36">
        <v>8037111</v>
      </c>
      <c r="Q12" s="36">
        <v>8539758</v>
      </c>
      <c r="R12" s="23">
        <v>8363016</v>
      </c>
      <c r="S12" s="22">
        <v>6248559.5800000001</v>
      </c>
      <c r="T12" s="85">
        <v>9729834.5800000001</v>
      </c>
      <c r="U12" s="85">
        <v>9279810</v>
      </c>
    </row>
    <row r="13" spans="1:21" s="2" customFormat="1" ht="16.5" thickBot="1" x14ac:dyDescent="0.3">
      <c r="A13" s="11" t="s">
        <v>22</v>
      </c>
      <c r="B13" s="77" t="s">
        <v>7</v>
      </c>
      <c r="C13" s="77" t="s">
        <v>7</v>
      </c>
      <c r="D13" s="77" t="s">
        <v>7</v>
      </c>
      <c r="E13" s="77" t="s">
        <v>7</v>
      </c>
      <c r="F13" s="24">
        <v>1477660</v>
      </c>
      <c r="G13" s="24">
        <v>4314560</v>
      </c>
      <c r="H13" s="24">
        <v>4500060</v>
      </c>
      <c r="I13" s="24">
        <v>5477940</v>
      </c>
      <c r="J13" s="24">
        <v>5367922</v>
      </c>
      <c r="K13" s="24">
        <v>6208683</v>
      </c>
      <c r="L13" s="24">
        <v>6373872</v>
      </c>
      <c r="M13" s="24">
        <v>6457661</v>
      </c>
      <c r="N13" s="24">
        <v>6661081</v>
      </c>
      <c r="O13" s="24">
        <v>5706047</v>
      </c>
      <c r="P13" s="37">
        <v>136942</v>
      </c>
      <c r="Q13" s="24">
        <v>-15280</v>
      </c>
      <c r="R13" s="90">
        <v>-99960</v>
      </c>
      <c r="S13" s="90">
        <v>29100</v>
      </c>
      <c r="T13" s="69">
        <v>1000</v>
      </c>
      <c r="U13" s="69">
        <v>-1000</v>
      </c>
    </row>
    <row r="14" spans="1:21" s="3" customFormat="1" ht="16.5" thickBot="1" x14ac:dyDescent="0.3">
      <c r="A14" s="13" t="s">
        <v>10</v>
      </c>
      <c r="B14" s="45">
        <f t="shared" ref="B14:M14" si="2">SUM(B11:B13)</f>
        <v>51864202</v>
      </c>
      <c r="C14" s="47">
        <f t="shared" si="2"/>
        <v>55497706</v>
      </c>
      <c r="D14" s="47">
        <f t="shared" si="2"/>
        <v>58678869</v>
      </c>
      <c r="E14" s="47">
        <f t="shared" si="2"/>
        <v>62530956</v>
      </c>
      <c r="F14" s="47">
        <f t="shared" si="2"/>
        <v>65313955</v>
      </c>
      <c r="G14" s="47">
        <f t="shared" si="2"/>
        <v>63862139</v>
      </c>
      <c r="H14" s="47">
        <f t="shared" si="2"/>
        <v>71205951</v>
      </c>
      <c r="I14" s="47">
        <f t="shared" si="2"/>
        <v>76998713</v>
      </c>
      <c r="J14" s="47">
        <f t="shared" si="2"/>
        <v>79734603</v>
      </c>
      <c r="K14" s="47">
        <f t="shared" si="2"/>
        <v>83251316.469999999</v>
      </c>
      <c r="L14" s="47">
        <f t="shared" si="2"/>
        <v>93754162.730000004</v>
      </c>
      <c r="M14" s="47">
        <f t="shared" si="2"/>
        <v>100990240</v>
      </c>
      <c r="N14" s="47">
        <f t="shared" ref="N14:T14" si="3">SUM(N11:N13)</f>
        <v>107147551</v>
      </c>
      <c r="O14" s="47">
        <f t="shared" si="3"/>
        <v>109668991</v>
      </c>
      <c r="P14" s="48">
        <f t="shared" si="3"/>
        <v>120087258</v>
      </c>
      <c r="Q14" s="47">
        <f t="shared" si="3"/>
        <v>119612536</v>
      </c>
      <c r="R14" s="45">
        <f t="shared" si="3"/>
        <v>55769861</v>
      </c>
      <c r="S14" s="45">
        <f t="shared" ref="S14" si="4">SUM(S11:S13)</f>
        <v>72651166.405000001</v>
      </c>
      <c r="T14" s="70">
        <f t="shared" si="3"/>
        <v>104996823.405</v>
      </c>
      <c r="U14" s="70">
        <f t="shared" ref="U14" si="5">SUM(U11:U13)</f>
        <v>122905988.88</v>
      </c>
    </row>
    <row r="15" spans="1:21" s="3" customFormat="1" ht="16.5" thickTop="1" x14ac:dyDescent="0.25">
      <c r="A15" s="12" t="s">
        <v>1</v>
      </c>
      <c r="B15" s="46">
        <f>SUM(B14,B9)</f>
        <v>114344474.96000001</v>
      </c>
      <c r="C15" s="46">
        <f t="shared" ref="C15:O15" si="6">SUM(C14,C9)</f>
        <v>121709955.96000001</v>
      </c>
      <c r="D15" s="46">
        <f t="shared" si="6"/>
        <v>142884202.53</v>
      </c>
      <c r="E15" s="46">
        <f t="shared" si="6"/>
        <v>181740888.55000001</v>
      </c>
      <c r="F15" s="46">
        <f t="shared" si="6"/>
        <v>222274145.08000001</v>
      </c>
      <c r="G15" s="46">
        <f t="shared" si="6"/>
        <v>270601357.40999997</v>
      </c>
      <c r="H15" s="46">
        <f t="shared" si="6"/>
        <v>284116364.63999999</v>
      </c>
      <c r="I15" s="46">
        <f t="shared" si="6"/>
        <v>303884664</v>
      </c>
      <c r="J15" s="46">
        <f t="shared" si="6"/>
        <v>317121171</v>
      </c>
      <c r="K15" s="46">
        <f t="shared" si="6"/>
        <v>335111765.47000003</v>
      </c>
      <c r="L15" s="46">
        <f t="shared" si="6"/>
        <v>366986787.73000002</v>
      </c>
      <c r="M15" s="46">
        <f t="shared" si="6"/>
        <v>408172010</v>
      </c>
      <c r="N15" s="46">
        <f t="shared" si="6"/>
        <v>457177816</v>
      </c>
      <c r="O15" s="46">
        <f t="shared" si="6"/>
        <v>496085839</v>
      </c>
      <c r="P15" s="46">
        <f t="shared" ref="P15" si="7">SUM(P14,P9)</f>
        <v>629882163</v>
      </c>
      <c r="Q15" s="71">
        <f t="shared" ref="Q15:T15" si="8">SUM(Q14,Q9)</f>
        <v>690555456</v>
      </c>
      <c r="R15" s="46">
        <f t="shared" ref="R15:S15" si="9">SUM(R14,R9)</f>
        <v>608858446</v>
      </c>
      <c r="S15" s="46">
        <f t="shared" si="9"/>
        <v>702861468.40499997</v>
      </c>
      <c r="T15" s="76">
        <f t="shared" si="8"/>
        <v>822190021.40499997</v>
      </c>
      <c r="U15" s="76">
        <f t="shared" ref="U15" si="10">SUM(U14,U9)</f>
        <v>931058844.88</v>
      </c>
    </row>
    <row r="16" spans="1:21" s="93" customFormat="1" ht="19.350000000000001" customHeight="1" x14ac:dyDescent="0.2">
      <c r="A16" s="100" t="s">
        <v>15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</row>
    <row r="17" spans="1:21" s="4" customFormat="1" ht="15" customHeight="1" x14ac:dyDescent="0.25">
      <c r="A17" s="95" t="s">
        <v>17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</row>
    <row r="18" spans="1:21" s="4" customFormat="1" x14ac:dyDescent="0.25">
      <c r="A18" s="97" t="s">
        <v>12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</row>
    <row r="19" spans="1:21" s="4" customFormat="1" ht="12.75" x14ac:dyDescent="0.25">
      <c r="A19" s="101" t="s">
        <v>18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</row>
    <row r="20" spans="1:21" s="4" customFormat="1" ht="13.5" thickBot="1" x14ac:dyDescent="0.3">
      <c r="A20" s="25" t="s">
        <v>8</v>
      </c>
      <c r="B20" s="18">
        <v>2004</v>
      </c>
      <c r="C20" s="19">
        <v>2005</v>
      </c>
      <c r="D20" s="19">
        <v>2006</v>
      </c>
      <c r="E20" s="19">
        <v>2007</v>
      </c>
      <c r="F20" s="19">
        <v>2008</v>
      </c>
      <c r="G20" s="19">
        <v>2009</v>
      </c>
      <c r="H20" s="83">
        <f t="shared" ref="H20:Q20" si="11">H2</f>
        <v>2010</v>
      </c>
      <c r="I20" s="73">
        <f t="shared" si="11"/>
        <v>2011</v>
      </c>
      <c r="J20" s="73">
        <f t="shared" si="11"/>
        <v>2012</v>
      </c>
      <c r="K20" s="73">
        <f t="shared" si="11"/>
        <v>2013</v>
      </c>
      <c r="L20" s="83">
        <f t="shared" si="11"/>
        <v>2014</v>
      </c>
      <c r="M20" s="73">
        <f t="shared" si="11"/>
        <v>2015</v>
      </c>
      <c r="N20" s="73">
        <f t="shared" si="11"/>
        <v>2016</v>
      </c>
      <c r="O20" s="73">
        <f t="shared" si="11"/>
        <v>2017</v>
      </c>
      <c r="P20" s="83">
        <f t="shared" si="11"/>
        <v>2018</v>
      </c>
      <c r="Q20" s="73">
        <f t="shared" si="11"/>
        <v>2019</v>
      </c>
      <c r="R20" s="73">
        <f>R2</f>
        <v>2020</v>
      </c>
      <c r="S20" s="73">
        <f>S2</f>
        <v>2021</v>
      </c>
      <c r="T20" s="92" t="s">
        <v>23</v>
      </c>
      <c r="U20" s="92" t="s">
        <v>25</v>
      </c>
    </row>
    <row r="21" spans="1:21" s="4" customFormat="1" ht="28.5" customHeight="1" x14ac:dyDescent="0.25">
      <c r="A21" s="8" t="s">
        <v>14</v>
      </c>
      <c r="B21" s="78" t="s">
        <v>7</v>
      </c>
      <c r="C21" s="79" t="s">
        <v>7</v>
      </c>
      <c r="D21" s="79" t="s">
        <v>7</v>
      </c>
      <c r="E21" s="79" t="s">
        <v>7</v>
      </c>
      <c r="F21" s="64">
        <f>-38874+0</f>
        <v>-38874</v>
      </c>
      <c r="G21" s="64">
        <f>-2416019+0</f>
        <v>-2416019</v>
      </c>
      <c r="H21" s="62">
        <f>-2240120+-2053429</f>
        <v>-4293549</v>
      </c>
      <c r="I21" s="63">
        <f>-2654686+-4005467</f>
        <v>-6660153</v>
      </c>
      <c r="J21" s="63">
        <f>-2385605+-3545461</f>
        <v>-5931066</v>
      </c>
      <c r="K21" s="63">
        <f>-2715801+-3941240</f>
        <v>-6657041</v>
      </c>
      <c r="L21" s="63">
        <f>-2865424+-4356407</f>
        <v>-7221831</v>
      </c>
      <c r="M21" s="63">
        <f>-2817964+-6010309</f>
        <v>-8828273</v>
      </c>
      <c r="N21" s="63">
        <f>-2357249+-5273378</f>
        <v>-7630627</v>
      </c>
      <c r="O21" s="63">
        <f>-2011896+-4917353</f>
        <v>-6929249</v>
      </c>
      <c r="P21" s="63">
        <f>-2649021+-5162997</f>
        <v>-7812018</v>
      </c>
      <c r="Q21" s="63">
        <f>-3147146+-5864574</f>
        <v>-9011720</v>
      </c>
      <c r="R21" s="91">
        <f>-3472952+-8164127</f>
        <v>-11637079</v>
      </c>
      <c r="S21" s="63">
        <f>-1766756+-7038434</f>
        <v>-8805190</v>
      </c>
      <c r="T21" s="72">
        <f>SUM(-1507010+-6724517)</f>
        <v>-8231527</v>
      </c>
      <c r="U21" s="72">
        <v>-10915734</v>
      </c>
    </row>
    <row r="22" spans="1:21" s="93" customFormat="1" ht="19.350000000000001" customHeight="1" x14ac:dyDescent="0.2">
      <c r="A22" s="98" t="s">
        <v>16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</row>
    <row r="23" spans="1:21" s="4" customFormat="1" ht="12.75" x14ac:dyDescent="0.25">
      <c r="A23" s="99" t="s">
        <v>26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</row>
    <row r="24" spans="1:21" s="4" customFormat="1" ht="12.75" x14ac:dyDescent="0.25">
      <c r="A24" s="96" t="s">
        <v>4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</row>
    <row r="25" spans="1:21" x14ac:dyDescent="0.25">
      <c r="G25" s="7"/>
    </row>
    <row r="26" spans="1:21" x14ac:dyDescent="0.25">
      <c r="G26" s="7"/>
    </row>
    <row r="27" spans="1:21" x14ac:dyDescent="0.25">
      <c r="G27" s="7"/>
    </row>
  </sheetData>
  <mergeCells count="8">
    <mergeCell ref="A1:T1"/>
    <mergeCell ref="A24:T24"/>
    <mergeCell ref="A22:T22"/>
    <mergeCell ref="A23:T23"/>
    <mergeCell ref="A16:U16"/>
    <mergeCell ref="A17:U17"/>
    <mergeCell ref="A18:U18"/>
    <mergeCell ref="A19:U19"/>
  </mergeCells>
  <pageMargins left="0.45" right="0.45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LocalSUTCollSummary</vt:lpstr>
    </vt:vector>
  </TitlesOfParts>
  <Company>MN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Local_sales_and_special_taxes_summary</dc:title>
  <dc:subject>Local sales and special taxes summary</dc:subject>
  <dc:creator>Paul Wilson</dc:creator>
  <cp:lastModifiedBy>Durkot, Andrew D (He/Him/His) (MDOR)</cp:lastModifiedBy>
  <cp:lastPrinted>2018-06-01T13:48:12Z</cp:lastPrinted>
  <dcterms:created xsi:type="dcterms:W3CDTF">2016-10-20T16:20:06Z</dcterms:created>
  <dcterms:modified xsi:type="dcterms:W3CDTF">2024-12-11T17:10:05Z</dcterms:modified>
</cp:coreProperties>
</file>